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VinayJindal\AppData\Local\Microsoft\Windows\INetCache\Content.Outlook\R07PSBZV\"/>
    </mc:Choice>
  </mc:AlternateContent>
  <xr:revisionPtr revIDLastSave="77" documentId="8_{78D9183A-8DC4-44C9-8CFE-8CD1E802FA5E}" xr6:coauthVersionLast="47" xr6:coauthVersionMax="47" xr10:uidLastSave="{93A484E7-A352-4944-999B-C804A4AA45BD}"/>
  <bookViews>
    <workbookView xWindow="-110" yWindow="-110" windowWidth="19420" windowHeight="10300" tabRatio="745" firstSheet="1" activeTab="1" xr2:uid="{00000000-000D-0000-FFFF-FFFF00000000}"/>
  </bookViews>
  <sheets>
    <sheet name="Sheet2" sheetId="5" state="hidden" r:id="rId1"/>
    <sheet name="BOQ" sheetId="3" r:id="rId2"/>
    <sheet name="Earthen Shoulder" sheetId="8" r:id="rId3"/>
    <sheet name="MLD" sheetId="7" r:id="rId4"/>
    <sheet name="MLD Drawing 01" sheetId="9" r:id="rId5"/>
    <sheet name="MLD Drawing 02" sheetId="11" r:id="rId6"/>
    <sheet name="MLD Drawing 03" sheetId="12" r:id="rId7"/>
    <sheet name="Stone pitching" sheetId="1" r:id="rId8"/>
    <sheet name="Chute Drain" sheetId="15" r:id="rId9"/>
    <sheet name="Qty Calculations" sheetId="16" r:id="rId10"/>
  </sheets>
  <definedNames>
    <definedName name="_xlnm._FilterDatabase" localSheetId="2" hidden="1">'Earthen Shoulder'!$A$4:$O$27</definedName>
    <definedName name="_xlnm._FilterDatabase" localSheetId="7" hidden="1">'Stone pitching'!$A$2:$I$27</definedName>
    <definedName name="_xlnm.Print_Area" localSheetId="2">'Earthen Shoulder'!$A$1:$L$27</definedName>
    <definedName name="_xlnm.Print_Area" localSheetId="7">'Stone pitching'!$A$1:$I$23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8" l="1"/>
  <c r="Q7" i="8"/>
  <c r="Q8" i="8"/>
  <c r="Q9" i="8"/>
  <c r="Q10" i="8"/>
  <c r="Q11" i="8"/>
  <c r="Q12" i="8"/>
  <c r="Q13" i="8"/>
  <c r="Q14" i="8"/>
  <c r="Q15" i="8"/>
  <c r="Q16" i="8"/>
  <c r="Q17" i="8"/>
  <c r="Q18" i="8"/>
  <c r="Q19" i="8"/>
  <c r="Q20" i="8"/>
  <c r="Q21" i="8"/>
  <c r="Q22" i="8"/>
  <c r="Q23" i="8"/>
  <c r="Q24" i="8"/>
  <c r="Q25" i="8"/>
  <c r="Q26" i="8"/>
  <c r="Q5" i="8"/>
  <c r="P6" i="8"/>
  <c r="P7" i="8"/>
  <c r="P8" i="8"/>
  <c r="P9" i="8"/>
  <c r="P10" i="8"/>
  <c r="P11" i="8"/>
  <c r="P12" i="8"/>
  <c r="P13" i="8"/>
  <c r="P14" i="8"/>
  <c r="P15" i="8"/>
  <c r="P16" i="8"/>
  <c r="P17" i="8"/>
  <c r="P18" i="8"/>
  <c r="P19" i="8"/>
  <c r="P20" i="8"/>
  <c r="P21" i="8"/>
  <c r="P22" i="8"/>
  <c r="P23" i="8"/>
  <c r="P24" i="8"/>
  <c r="P25" i="8"/>
  <c r="P26" i="8"/>
  <c r="P5" i="8"/>
  <c r="O6" i="8"/>
  <c r="O7" i="8"/>
  <c r="O8" i="8"/>
  <c r="O9" i="8"/>
  <c r="O10" i="8"/>
  <c r="O11" i="8"/>
  <c r="O12" i="8"/>
  <c r="O13" i="8"/>
  <c r="O14" i="8"/>
  <c r="O15" i="8"/>
  <c r="O16" i="8"/>
  <c r="O17" i="8"/>
  <c r="O18" i="8"/>
  <c r="O19" i="8"/>
  <c r="O20" i="8"/>
  <c r="O21" i="8"/>
  <c r="O22" i="8"/>
  <c r="O23" i="8"/>
  <c r="O24" i="8"/>
  <c r="O25" i="8"/>
  <c r="O26" i="8"/>
  <c r="O5" i="8"/>
  <c r="N27" i="8"/>
  <c r="N6" i="8"/>
  <c r="N7" i="8"/>
  <c r="N8" i="8"/>
  <c r="N9" i="8"/>
  <c r="N10" i="8"/>
  <c r="N11" i="8"/>
  <c r="N12" i="8"/>
  <c r="N13" i="8"/>
  <c r="N14" i="8"/>
  <c r="N15" i="8"/>
  <c r="N16" i="8"/>
  <c r="N17" i="8"/>
  <c r="N18" i="8"/>
  <c r="N19" i="8"/>
  <c r="N20" i="8"/>
  <c r="N21" i="8"/>
  <c r="N22" i="8"/>
  <c r="N23" i="8"/>
  <c r="N24" i="8"/>
  <c r="N25" i="8"/>
  <c r="N26" i="8"/>
  <c r="N5" i="8"/>
  <c r="E9" i="3"/>
  <c r="E7" i="3"/>
  <c r="E6" i="3"/>
  <c r="E4" i="3"/>
  <c r="F4" i="3" s="1"/>
  <c r="E8" i="3"/>
  <c r="E5" i="3"/>
  <c r="G28" i="1" l="1"/>
  <c r="G27" i="1"/>
  <c r="O3" i="15"/>
  <c r="P3" i="15"/>
  <c r="H4" i="1"/>
  <c r="F7" i="16" l="1"/>
  <c r="G7" i="16"/>
  <c r="M13" i="16"/>
  <c r="F6" i="16"/>
  <c r="F4" i="16" l="1"/>
  <c r="I7" i="16"/>
  <c r="F5" i="3" l="1"/>
  <c r="R6" i="1"/>
  <c r="O5" i="1"/>
  <c r="O4" i="1"/>
  <c r="Q4" i="1"/>
  <c r="P5" i="1"/>
  <c r="P4" i="1"/>
  <c r="K5" i="1"/>
  <c r="Q5" i="1" l="1"/>
  <c r="R4" i="1"/>
  <c r="R5" i="1" l="1"/>
  <c r="Q6" i="1"/>
  <c r="F20" i="15"/>
  <c r="F109" i="15"/>
  <c r="F107" i="15"/>
  <c r="F106" i="15"/>
  <c r="F105" i="15"/>
  <c r="F104" i="15"/>
  <c r="F103" i="15"/>
  <c r="F102" i="15"/>
  <c r="F101" i="15"/>
  <c r="F100" i="15"/>
  <c r="F99" i="15"/>
  <c r="F97" i="15"/>
  <c r="F96" i="15"/>
  <c r="F95" i="15"/>
  <c r="F94" i="15"/>
  <c r="F93" i="15"/>
  <c r="F92" i="15"/>
  <c r="F91" i="15"/>
  <c r="F90" i="15"/>
  <c r="F89" i="15"/>
  <c r="F88" i="15"/>
  <c r="F87" i="15"/>
  <c r="F86" i="15"/>
  <c r="F85" i="15"/>
  <c r="F84" i="15"/>
  <c r="F83" i="15"/>
  <c r="F82" i="15"/>
  <c r="F81" i="15"/>
  <c r="F80" i="15"/>
  <c r="F79" i="15"/>
  <c r="F78" i="15"/>
  <c r="F77" i="15"/>
  <c r="F76" i="15"/>
  <c r="F75" i="15"/>
  <c r="F74" i="15"/>
  <c r="F73" i="15"/>
  <c r="F72" i="15"/>
  <c r="F71" i="15"/>
  <c r="F70" i="15"/>
  <c r="F69" i="15"/>
  <c r="F68" i="15"/>
  <c r="F67" i="15"/>
  <c r="F66" i="15"/>
  <c r="F65" i="15"/>
  <c r="F64" i="15"/>
  <c r="F63" i="15"/>
  <c r="F62" i="15"/>
  <c r="F61" i="15"/>
  <c r="F56" i="15"/>
  <c r="F55" i="15"/>
  <c r="F54" i="15"/>
  <c r="F52" i="15"/>
  <c r="F51" i="15"/>
  <c r="F50" i="15"/>
  <c r="F49" i="15"/>
  <c r="F48" i="15"/>
  <c r="F47" i="15"/>
  <c r="F46" i="15"/>
  <c r="F45" i="15"/>
  <c r="F44" i="15"/>
  <c r="F43" i="15"/>
  <c r="F41" i="15"/>
  <c r="F40" i="15"/>
  <c r="F39" i="15"/>
  <c r="F38" i="15"/>
  <c r="F36" i="15"/>
  <c r="F34" i="15"/>
  <c r="F33" i="15"/>
  <c r="F30" i="15"/>
  <c r="F29" i="15"/>
  <c r="F27" i="15"/>
  <c r="F26" i="15"/>
  <c r="F25" i="15"/>
  <c r="F21" i="15"/>
  <c r="F19" i="15"/>
  <c r="F18" i="15"/>
  <c r="F17" i="15"/>
  <c r="F16" i="15"/>
  <c r="F15" i="15"/>
  <c r="F13" i="15"/>
  <c r="F24" i="15" s="1"/>
  <c r="F14" i="15"/>
  <c r="F12" i="15"/>
  <c r="F10" i="15"/>
  <c r="F9" i="15"/>
  <c r="F8" i="15"/>
  <c r="F7" i="15"/>
  <c r="F6" i="15"/>
  <c r="F5" i="15"/>
  <c r="F4" i="15"/>
  <c r="G7" i="15" l="1"/>
  <c r="G8" i="15" l="1"/>
  <c r="G6" i="16"/>
  <c r="G5" i="16"/>
  <c r="F5" i="16"/>
  <c r="D4" i="16"/>
  <c r="D5" i="16" s="1"/>
  <c r="D6" i="16" s="1"/>
  <c r="A4" i="16"/>
  <c r="A5" i="16" s="1"/>
  <c r="A6" i="16" s="1"/>
  <c r="A7" i="16" s="1"/>
  <c r="G9" i="15" l="1"/>
  <c r="G4" i="16"/>
  <c r="H7" i="16"/>
  <c r="H4" i="16"/>
  <c r="H5" i="16"/>
  <c r="H6" i="16"/>
  <c r="Q149" i="15" l="1"/>
  <c r="Q135" i="15"/>
  <c r="Q163" i="15"/>
  <c r="Q117" i="15"/>
  <c r="Q103" i="15"/>
  <c r="Q89" i="15"/>
  <c r="Q75" i="15"/>
  <c r="Q61" i="15"/>
  <c r="Q47" i="15"/>
  <c r="Q33" i="15"/>
  <c r="Q19" i="15"/>
  <c r="Q5" i="15"/>
  <c r="Q126" i="15"/>
  <c r="Q56" i="15"/>
  <c r="Q111" i="15"/>
  <c r="Q27" i="15"/>
  <c r="Q110" i="15"/>
  <c r="Q26" i="15"/>
  <c r="Q123" i="15"/>
  <c r="Q67" i="15"/>
  <c r="Q168" i="15"/>
  <c r="Q24" i="15"/>
  <c r="Q107" i="15"/>
  <c r="Q79" i="15"/>
  <c r="Q152" i="15"/>
  <c r="Q36" i="15"/>
  <c r="Q105" i="15"/>
  <c r="Q21" i="15"/>
  <c r="Q148" i="15"/>
  <c r="Q134" i="15"/>
  <c r="Q162" i="15"/>
  <c r="Q116" i="15"/>
  <c r="Q102" i="15"/>
  <c r="Q88" i="15"/>
  <c r="Q74" i="15"/>
  <c r="Q60" i="15"/>
  <c r="Q46" i="15"/>
  <c r="Q32" i="15"/>
  <c r="Q18" i="15"/>
  <c r="Q4" i="15"/>
  <c r="Q112" i="15"/>
  <c r="Q42" i="15"/>
  <c r="Q125" i="15"/>
  <c r="Q41" i="15"/>
  <c r="Q124" i="15"/>
  <c r="Q68" i="15"/>
  <c r="Q155" i="15"/>
  <c r="Q81" i="15"/>
  <c r="Q154" i="15"/>
  <c r="Q80" i="15"/>
  <c r="Q167" i="15"/>
  <c r="Q23" i="15"/>
  <c r="Q106" i="15"/>
  <c r="Q22" i="15"/>
  <c r="Q119" i="15"/>
  <c r="Q35" i="15"/>
  <c r="Q147" i="15"/>
  <c r="Q133" i="15"/>
  <c r="Q161" i="15"/>
  <c r="Q115" i="15"/>
  <c r="Q101" i="15"/>
  <c r="Q87" i="15"/>
  <c r="Q73" i="15"/>
  <c r="Q59" i="15"/>
  <c r="Q45" i="15"/>
  <c r="Q31" i="15"/>
  <c r="Q17" i="15"/>
  <c r="Q3" i="15"/>
  <c r="Q98" i="15"/>
  <c r="Q84" i="15"/>
  <c r="Q143" i="15"/>
  <c r="Q69" i="15"/>
  <c r="Q128" i="15"/>
  <c r="Q40" i="15"/>
  <c r="Q109" i="15"/>
  <c r="Q53" i="15"/>
  <c r="Q140" i="15"/>
  <c r="Q52" i="15"/>
  <c r="Q139" i="15"/>
  <c r="Q65" i="15"/>
  <c r="Q166" i="15"/>
  <c r="Q78" i="15"/>
  <c r="Q151" i="15"/>
  <c r="Q77" i="15"/>
  <c r="Q146" i="15"/>
  <c r="Q132" i="15"/>
  <c r="Q160" i="15"/>
  <c r="Q114" i="15"/>
  <c r="Q100" i="15"/>
  <c r="Q86" i="15"/>
  <c r="Q72" i="15"/>
  <c r="Q58" i="15"/>
  <c r="Q44" i="15"/>
  <c r="Q30" i="15"/>
  <c r="Q16" i="15"/>
  <c r="Q144" i="15"/>
  <c r="Q28" i="15"/>
  <c r="Q97" i="15"/>
  <c r="Q55" i="15"/>
  <c r="Q156" i="15"/>
  <c r="Q54" i="15"/>
  <c r="Q141" i="15"/>
  <c r="Q25" i="15"/>
  <c r="Q108" i="15"/>
  <c r="Q38" i="15"/>
  <c r="Q121" i="15"/>
  <c r="Q51" i="15"/>
  <c r="Q138" i="15"/>
  <c r="Q50" i="15"/>
  <c r="Q165" i="15"/>
  <c r="Q49" i="15"/>
  <c r="Q159" i="15"/>
  <c r="Q145" i="15"/>
  <c r="Q131" i="15"/>
  <c r="Q127" i="15"/>
  <c r="Q113" i="15"/>
  <c r="Q99" i="15"/>
  <c r="Q85" i="15"/>
  <c r="Q71" i="15"/>
  <c r="Q57" i="15"/>
  <c r="Q43" i="15"/>
  <c r="Q29" i="15"/>
  <c r="Q15" i="15"/>
  <c r="Q158" i="15"/>
  <c r="Q14" i="15"/>
  <c r="Q83" i="15"/>
  <c r="Q142" i="15"/>
  <c r="Q82" i="15"/>
  <c r="Q169" i="15"/>
  <c r="Q11" i="15"/>
  <c r="Q94" i="15"/>
  <c r="Q10" i="15"/>
  <c r="Q93" i="15"/>
  <c r="Q37" i="15"/>
  <c r="Q120" i="15"/>
  <c r="Q64" i="15"/>
  <c r="Q137" i="15"/>
  <c r="Q63" i="15"/>
  <c r="Q157" i="15"/>
  <c r="Q150" i="15"/>
  <c r="Q136" i="15"/>
  <c r="Q164" i="15"/>
  <c r="Q118" i="15"/>
  <c r="Q104" i="15"/>
  <c r="Q90" i="15"/>
  <c r="Q76" i="15"/>
  <c r="Q62" i="15"/>
  <c r="Q48" i="15"/>
  <c r="Q34" i="15"/>
  <c r="Q20" i="15"/>
  <c r="Q6" i="15"/>
  <c r="Q130" i="15"/>
  <c r="Q70" i="15"/>
  <c r="Q129" i="15"/>
  <c r="Q13" i="15"/>
  <c r="Q96" i="15"/>
  <c r="Q12" i="15"/>
  <c r="Q95" i="15"/>
  <c r="Q39" i="15"/>
  <c r="Q122" i="15"/>
  <c r="Q66" i="15"/>
  <c r="Q153" i="15"/>
  <c r="Q9" i="15"/>
  <c r="Q92" i="15"/>
  <c r="Q8" i="15"/>
  <c r="Q91" i="15"/>
  <c r="Q7" i="15"/>
  <c r="O160" i="15"/>
  <c r="O114" i="15"/>
  <c r="O100" i="15"/>
  <c r="O86" i="15"/>
  <c r="O72" i="15"/>
  <c r="O58" i="15"/>
  <c r="O44" i="15"/>
  <c r="O30" i="15"/>
  <c r="O16" i="15"/>
  <c r="O98" i="15"/>
  <c r="O56" i="15"/>
  <c r="O28" i="15"/>
  <c r="O159" i="15"/>
  <c r="O138" i="15"/>
  <c r="O111" i="15"/>
  <c r="O69" i="15"/>
  <c r="O55" i="15"/>
  <c r="O27" i="15"/>
  <c r="O124" i="15"/>
  <c r="O96" i="15"/>
  <c r="O68" i="15"/>
  <c r="O40" i="15"/>
  <c r="O151" i="15"/>
  <c r="O130" i="15"/>
  <c r="O123" i="15"/>
  <c r="O81" i="15"/>
  <c r="O39" i="15"/>
  <c r="O122" i="15"/>
  <c r="O66" i="15"/>
  <c r="O10" i="15"/>
  <c r="O143" i="15"/>
  <c r="O121" i="15"/>
  <c r="O51" i="15"/>
  <c r="O106" i="15"/>
  <c r="O64" i="15"/>
  <c r="O8" i="15"/>
  <c r="O142" i="15"/>
  <c r="O105" i="15"/>
  <c r="O35" i="15"/>
  <c r="O34" i="15"/>
  <c r="O6" i="15"/>
  <c r="O141" i="15"/>
  <c r="O61" i="15"/>
  <c r="O74" i="15"/>
  <c r="O147" i="15"/>
  <c r="O101" i="15"/>
  <c r="O31" i="15"/>
  <c r="O153" i="15"/>
  <c r="O146" i="15"/>
  <c r="O139" i="15"/>
  <c r="O132" i="15"/>
  <c r="O127" i="15"/>
  <c r="O113" i="15"/>
  <c r="O99" i="15"/>
  <c r="O85" i="15"/>
  <c r="O71" i="15"/>
  <c r="O57" i="15"/>
  <c r="O43" i="15"/>
  <c r="O29" i="15"/>
  <c r="O15" i="15"/>
  <c r="O112" i="15"/>
  <c r="O84" i="15"/>
  <c r="O70" i="15"/>
  <c r="O42" i="15"/>
  <c r="O14" i="15"/>
  <c r="O152" i="15"/>
  <c r="O145" i="15"/>
  <c r="O131" i="15"/>
  <c r="O125" i="15"/>
  <c r="O83" i="15"/>
  <c r="O41" i="15"/>
  <c r="O13" i="15"/>
  <c r="O110" i="15"/>
  <c r="O82" i="15"/>
  <c r="O54" i="15"/>
  <c r="O26" i="15"/>
  <c r="O158" i="15"/>
  <c r="O137" i="15"/>
  <c r="O109" i="15"/>
  <c r="O95" i="15"/>
  <c r="O53" i="15"/>
  <c r="O11" i="15"/>
  <c r="O108" i="15"/>
  <c r="O38" i="15"/>
  <c r="O150" i="15"/>
  <c r="O107" i="15"/>
  <c r="O23" i="15"/>
  <c r="O92" i="15"/>
  <c r="O50" i="15"/>
  <c r="O22" i="15"/>
  <c r="O149" i="15"/>
  <c r="O91" i="15"/>
  <c r="O21" i="15"/>
  <c r="O62" i="15"/>
  <c r="O148" i="15"/>
  <c r="O75" i="15"/>
  <c r="O88" i="15"/>
  <c r="O32" i="15"/>
  <c r="O140" i="15"/>
  <c r="O115" i="15"/>
  <c r="O59" i="15"/>
  <c r="O17" i="15"/>
  <c r="O126" i="15"/>
  <c r="O12" i="15"/>
  <c r="O144" i="15"/>
  <c r="O169" i="15"/>
  <c r="O67" i="15"/>
  <c r="O25" i="15"/>
  <c r="O168" i="15"/>
  <c r="O94" i="15"/>
  <c r="O80" i="15"/>
  <c r="O52" i="15"/>
  <c r="O24" i="15"/>
  <c r="O157" i="15"/>
  <c r="O136" i="15"/>
  <c r="O129" i="15"/>
  <c r="O167" i="15"/>
  <c r="O93" i="15"/>
  <c r="O79" i="15"/>
  <c r="O65" i="15"/>
  <c r="O37" i="15"/>
  <c r="O9" i="15"/>
  <c r="O120" i="15"/>
  <c r="O78" i="15"/>
  <c r="O36" i="15"/>
  <c r="O156" i="15"/>
  <c r="O135" i="15"/>
  <c r="O128" i="15"/>
  <c r="O165" i="15"/>
  <c r="O119" i="15"/>
  <c r="O77" i="15"/>
  <c r="O63" i="15"/>
  <c r="O49" i="15"/>
  <c r="O7" i="15"/>
  <c r="O164" i="15"/>
  <c r="O118" i="15"/>
  <c r="O104" i="15"/>
  <c r="O90" i="15"/>
  <c r="O76" i="15"/>
  <c r="O48" i="15"/>
  <c r="O20" i="15"/>
  <c r="O155" i="15"/>
  <c r="O134" i="15"/>
  <c r="O163" i="15"/>
  <c r="O117" i="15"/>
  <c r="O103" i="15"/>
  <c r="O89" i="15"/>
  <c r="O47" i="15"/>
  <c r="O33" i="15"/>
  <c r="O19" i="15"/>
  <c r="O5" i="15"/>
  <c r="O162" i="15"/>
  <c r="O116" i="15"/>
  <c r="O102" i="15"/>
  <c r="O60" i="15"/>
  <c r="O46" i="15"/>
  <c r="O18" i="15"/>
  <c r="O4" i="15"/>
  <c r="O154" i="15"/>
  <c r="O133" i="15"/>
  <c r="O161" i="15"/>
  <c r="O87" i="15"/>
  <c r="O73" i="15"/>
  <c r="O45" i="15"/>
  <c r="O97" i="15"/>
  <c r="O166" i="15"/>
  <c r="P150" i="15"/>
  <c r="P136" i="15"/>
  <c r="P162" i="15"/>
  <c r="P116" i="15"/>
  <c r="P88" i="15"/>
  <c r="P74" i="15"/>
  <c r="P46" i="15"/>
  <c r="P18" i="15"/>
  <c r="P161" i="15"/>
  <c r="P101" i="15"/>
  <c r="P73" i="15"/>
  <c r="P45" i="15"/>
  <c r="P31" i="15"/>
  <c r="P140" i="15"/>
  <c r="P160" i="15"/>
  <c r="P100" i="15"/>
  <c r="P72" i="15"/>
  <c r="P58" i="15"/>
  <c r="P30" i="15"/>
  <c r="P149" i="15"/>
  <c r="P135" i="15"/>
  <c r="P127" i="15"/>
  <c r="P99" i="15"/>
  <c r="P71" i="15"/>
  <c r="P43" i="15"/>
  <c r="P15" i="15"/>
  <c r="P158" i="15"/>
  <c r="P144" i="15"/>
  <c r="P126" i="15"/>
  <c r="P98" i="15"/>
  <c r="P84" i="15"/>
  <c r="P70" i="15"/>
  <c r="P42" i="15"/>
  <c r="P28" i="15"/>
  <c r="P139" i="15"/>
  <c r="P125" i="15"/>
  <c r="P111" i="15"/>
  <c r="P83" i="15"/>
  <c r="P69" i="15"/>
  <c r="P55" i="15"/>
  <c r="P27" i="15"/>
  <c r="P13" i="15"/>
  <c r="P148" i="15"/>
  <c r="P124" i="15"/>
  <c r="P96" i="15"/>
  <c r="P82" i="15"/>
  <c r="P68" i="15"/>
  <c r="P40" i="15"/>
  <c r="P26" i="15"/>
  <c r="P157" i="15"/>
  <c r="P143" i="15"/>
  <c r="P129" i="15"/>
  <c r="P169" i="15"/>
  <c r="P109" i="15"/>
  <c r="P81" i="15"/>
  <c r="P53" i="15"/>
  <c r="P25" i="15"/>
  <c r="P138" i="15"/>
  <c r="P168" i="15"/>
  <c r="P122" i="15"/>
  <c r="P108" i="15"/>
  <c r="P80" i="15"/>
  <c r="P52" i="15"/>
  <c r="P38" i="15"/>
  <c r="P10" i="15"/>
  <c r="P133" i="15"/>
  <c r="P167" i="15"/>
  <c r="P107" i="15"/>
  <c r="P79" i="15"/>
  <c r="P51" i="15"/>
  <c r="P23" i="15"/>
  <c r="P142" i="15"/>
  <c r="P128" i="15"/>
  <c r="P166" i="15"/>
  <c r="P106" i="15"/>
  <c r="P92" i="15"/>
  <c r="P64" i="15"/>
  <c r="P36" i="15"/>
  <c r="P8" i="15"/>
  <c r="P66" i="15"/>
  <c r="P147" i="15"/>
  <c r="P156" i="15"/>
  <c r="P151" i="15"/>
  <c r="P137" i="15"/>
  <c r="P165" i="15"/>
  <c r="P119" i="15"/>
  <c r="P105" i="15"/>
  <c r="P91" i="15"/>
  <c r="P77" i="15"/>
  <c r="P63" i="15"/>
  <c r="P49" i="15"/>
  <c r="P35" i="15"/>
  <c r="P21" i="15"/>
  <c r="P7" i="15"/>
  <c r="P132" i="15"/>
  <c r="P164" i="15"/>
  <c r="P118" i="15"/>
  <c r="P104" i="15"/>
  <c r="P90" i="15"/>
  <c r="P76" i="15"/>
  <c r="P62" i="15"/>
  <c r="P48" i="15"/>
  <c r="P34" i="15"/>
  <c r="P20" i="15"/>
  <c r="P6" i="15"/>
  <c r="P155" i="15"/>
  <c r="P141" i="15"/>
  <c r="P163" i="15"/>
  <c r="P117" i="15"/>
  <c r="P103" i="15"/>
  <c r="P89" i="15"/>
  <c r="P75" i="15"/>
  <c r="P61" i="15"/>
  <c r="P47" i="15"/>
  <c r="P33" i="15"/>
  <c r="P19" i="15"/>
  <c r="P5" i="15"/>
  <c r="P102" i="15"/>
  <c r="P60" i="15"/>
  <c r="P32" i="15"/>
  <c r="P4" i="15"/>
  <c r="P159" i="15"/>
  <c r="P145" i="15"/>
  <c r="P131" i="15"/>
  <c r="P115" i="15"/>
  <c r="P87" i="15"/>
  <c r="P59" i="15"/>
  <c r="P17" i="15"/>
  <c r="P154" i="15"/>
  <c r="P114" i="15"/>
  <c r="P86" i="15"/>
  <c r="P44" i="15"/>
  <c r="P16" i="15"/>
  <c r="P113" i="15"/>
  <c r="P85" i="15"/>
  <c r="P57" i="15"/>
  <c r="P29" i="15"/>
  <c r="P130" i="15"/>
  <c r="P112" i="15"/>
  <c r="P56" i="15"/>
  <c r="P14" i="15"/>
  <c r="P153" i="15"/>
  <c r="P97" i="15"/>
  <c r="P41" i="15"/>
  <c r="P134" i="15"/>
  <c r="P110" i="15"/>
  <c r="P54" i="15"/>
  <c r="P12" i="15"/>
  <c r="P123" i="15"/>
  <c r="P95" i="15"/>
  <c r="P67" i="15"/>
  <c r="P39" i="15"/>
  <c r="P11" i="15"/>
  <c r="P152" i="15"/>
  <c r="P94" i="15"/>
  <c r="P24" i="15"/>
  <c r="P121" i="15"/>
  <c r="P93" i="15"/>
  <c r="P65" i="15"/>
  <c r="P37" i="15"/>
  <c r="P9" i="15"/>
  <c r="P120" i="15"/>
  <c r="P78" i="15"/>
  <c r="P50" i="15"/>
  <c r="P22" i="15"/>
  <c r="P146" i="15"/>
  <c r="H8" i="16"/>
  <c r="F3" i="15"/>
  <c r="G10" i="15"/>
  <c r="Q170" i="15" l="1"/>
  <c r="O170" i="15"/>
  <c r="F8" i="3" s="1"/>
  <c r="F11" i="15"/>
  <c r="F22" i="15" s="1"/>
  <c r="F23" i="15" s="1"/>
  <c r="F28" i="15" s="1"/>
  <c r="G3" i="15"/>
  <c r="P170" i="15"/>
  <c r="F7" i="3" s="1"/>
  <c r="G11" i="15"/>
  <c r="G26" i="1"/>
  <c r="H26" i="1" s="1"/>
  <c r="G25" i="1"/>
  <c r="H25" i="1" s="1"/>
  <c r="G24" i="1"/>
  <c r="H24" i="1" s="1"/>
  <c r="F31" i="15" l="1"/>
  <c r="F32" i="15"/>
  <c r="G12" i="15"/>
  <c r="G23" i="1"/>
  <c r="H23" i="1" s="1"/>
  <c r="G22" i="1"/>
  <c r="G21" i="1"/>
  <c r="H21" i="1" s="1"/>
  <c r="G20" i="1"/>
  <c r="H20" i="1" s="1"/>
  <c r="G19" i="1"/>
  <c r="H19" i="1" s="1"/>
  <c r="G18" i="1"/>
  <c r="H18" i="1" s="1"/>
  <c r="G17" i="1"/>
  <c r="H17" i="1" s="1"/>
  <c r="G16" i="1"/>
  <c r="H16" i="1" s="1"/>
  <c r="G15" i="1"/>
  <c r="G14" i="1"/>
  <c r="G13" i="1"/>
  <c r="H13" i="1" s="1"/>
  <c r="G12" i="1"/>
  <c r="H12" i="1" s="1"/>
  <c r="G11" i="1"/>
  <c r="H11" i="1" s="1"/>
  <c r="G10" i="1"/>
  <c r="H10" i="1" s="1"/>
  <c r="G9" i="1"/>
  <c r="G8" i="1"/>
  <c r="H8" i="1" s="1"/>
  <c r="G7" i="1"/>
  <c r="G6" i="1"/>
  <c r="G5" i="1"/>
  <c r="H5" i="1" s="1"/>
  <c r="G4" i="1"/>
  <c r="F37" i="15" l="1"/>
  <c r="F42" i="15" s="1"/>
  <c r="F53" i="15" s="1"/>
  <c r="F57" i="15" s="1"/>
  <c r="F58" i="15" s="1"/>
  <c r="F59" i="15" s="1"/>
  <c r="F60" i="15" s="1"/>
  <c r="F98" i="15" s="1"/>
  <c r="F108" i="15" s="1"/>
  <c r="F35" i="15"/>
  <c r="G13" i="15"/>
  <c r="H9" i="1"/>
  <c r="H7" i="1"/>
  <c r="H6" i="1"/>
  <c r="H15" i="1"/>
  <c r="H22" i="1"/>
  <c r="H14" i="1"/>
  <c r="G14" i="15" l="1"/>
  <c r="H27" i="1"/>
  <c r="G15" i="15" l="1"/>
  <c r="G5" i="8"/>
  <c r="I26" i="8"/>
  <c r="I25" i="8"/>
  <c r="I24" i="8"/>
  <c r="I23" i="8"/>
  <c r="I22" i="8"/>
  <c r="I21" i="8"/>
  <c r="I20" i="8"/>
  <c r="I19" i="8"/>
  <c r="I18" i="8"/>
  <c r="I17" i="8"/>
  <c r="I16" i="8"/>
  <c r="I15" i="8"/>
  <c r="I14" i="8"/>
  <c r="I13" i="8"/>
  <c r="I12" i="8"/>
  <c r="I11" i="8"/>
  <c r="I10" i="8"/>
  <c r="I9" i="8"/>
  <c r="I8" i="8"/>
  <c r="I7" i="8"/>
  <c r="I6" i="8"/>
  <c r="I5" i="8"/>
  <c r="G16" i="15" l="1"/>
  <c r="M5" i="8"/>
  <c r="G17" i="15" l="1"/>
  <c r="M6" i="8"/>
  <c r="M7" i="8"/>
  <c r="M8" i="8"/>
  <c r="M9" i="8"/>
  <c r="M10" i="8"/>
  <c r="M11" i="8"/>
  <c r="M12" i="8"/>
  <c r="M13" i="8"/>
  <c r="M14" i="8"/>
  <c r="M15" i="8"/>
  <c r="M16" i="8"/>
  <c r="M17" i="8"/>
  <c r="M18" i="8"/>
  <c r="M19" i="8"/>
  <c r="M20" i="8"/>
  <c r="M21" i="8"/>
  <c r="M22" i="8"/>
  <c r="M23" i="8"/>
  <c r="M24" i="8"/>
  <c r="M25" i="8"/>
  <c r="M26" i="8"/>
  <c r="G18" i="15" l="1"/>
  <c r="A5" i="1"/>
  <c r="A6" i="1" s="1"/>
  <c r="A7" i="1" s="1"/>
  <c r="A8" i="1" s="1"/>
  <c r="A9" i="1" s="1"/>
  <c r="A10" i="1" s="1"/>
  <c r="A11" i="1" s="1"/>
  <c r="A12" i="1" s="1"/>
  <c r="A13" i="1" s="1"/>
  <c r="A14" i="1" s="1"/>
  <c r="A15" i="1" s="1"/>
  <c r="A16" i="1" s="1"/>
  <c r="A17" i="1" s="1"/>
  <c r="A18" i="1" s="1"/>
  <c r="A19" i="1" s="1"/>
  <c r="A20" i="1" s="1"/>
  <c r="A21" i="1" s="1"/>
  <c r="A22" i="1" s="1"/>
  <c r="A23" i="1" s="1"/>
  <c r="G19" i="15" l="1"/>
  <c r="E9" i="7"/>
  <c r="E14" i="7" s="1"/>
  <c r="G20" i="15" l="1"/>
  <c r="A5" i="7"/>
  <c r="A6" i="7" s="1"/>
  <c r="A7" i="7" s="1"/>
  <c r="A8" i="7" s="1"/>
  <c r="A9" i="7" s="1"/>
  <c r="A10" i="7" s="1"/>
  <c r="A11" i="7" s="1"/>
  <c r="A12" i="7" s="1"/>
  <c r="A13" i="7" s="1"/>
  <c r="G21" i="15" l="1"/>
  <c r="F26" i="8"/>
  <c r="J26" i="8" s="1"/>
  <c r="F25" i="8"/>
  <c r="J25" i="8" s="1"/>
  <c r="F23" i="8"/>
  <c r="J23" i="8" s="1"/>
  <c r="F22" i="8"/>
  <c r="J22" i="8" s="1"/>
  <c r="F21" i="8"/>
  <c r="J21" i="8" s="1"/>
  <c r="F20" i="8"/>
  <c r="J20" i="8" s="1"/>
  <c r="F19" i="8"/>
  <c r="J19" i="8" s="1"/>
  <c r="F18" i="8"/>
  <c r="J18" i="8" s="1"/>
  <c r="F17" i="8"/>
  <c r="J17" i="8" s="1"/>
  <c r="F16" i="8"/>
  <c r="J16" i="8" s="1"/>
  <c r="F15" i="8"/>
  <c r="J15" i="8" s="1"/>
  <c r="F14" i="8"/>
  <c r="J14" i="8" s="1"/>
  <c r="F13" i="8"/>
  <c r="J13" i="8" s="1"/>
  <c r="F12" i="8"/>
  <c r="J12" i="8" s="1"/>
  <c r="F11" i="8"/>
  <c r="J11" i="8" s="1"/>
  <c r="F10" i="8"/>
  <c r="J10" i="8" s="1"/>
  <c r="F9" i="8"/>
  <c r="J9" i="8" s="1"/>
  <c r="F8" i="8"/>
  <c r="J8" i="8" s="1"/>
  <c r="F7" i="8"/>
  <c r="J7" i="8" s="1"/>
  <c r="F6" i="8"/>
  <c r="J6" i="8" s="1"/>
  <c r="F5" i="8"/>
  <c r="J5" i="8" s="1"/>
  <c r="F24" i="8"/>
  <c r="J24" i="8" s="1"/>
  <c r="G22" i="15" l="1"/>
  <c r="J27" i="8"/>
  <c r="A6" i="8"/>
  <c r="A7" i="8" s="1"/>
  <c r="A8" i="8" s="1"/>
  <c r="A9" i="8" s="1"/>
  <c r="A10" i="8" s="1"/>
  <c r="A11" i="8" s="1"/>
  <c r="A12" i="8" s="1"/>
  <c r="A13" i="8" s="1"/>
  <c r="A14" i="8" s="1"/>
  <c r="A15" i="8" s="1"/>
  <c r="A16" i="8" s="1"/>
  <c r="A17" i="8" s="1"/>
  <c r="A18" i="8" s="1"/>
  <c r="A19" i="8" s="1"/>
  <c r="A20" i="8" s="1"/>
  <c r="A21" i="8" s="1"/>
  <c r="A22" i="8" s="1"/>
  <c r="A23" i="8" s="1"/>
  <c r="A24" i="8" s="1"/>
  <c r="A25" i="8" s="1"/>
  <c r="A26" i="8" s="1"/>
  <c r="G23" i="15" l="1"/>
  <c r="A4" i="3"/>
  <c r="A5" i="3" s="1"/>
  <c r="A6" i="3" s="1"/>
  <c r="G24" i="15" l="1"/>
  <c r="G25" i="15" l="1"/>
  <c r="G26" i="15" l="1"/>
  <c r="G27" i="15" l="1"/>
  <c r="G28" i="15" l="1"/>
  <c r="G29" i="15" l="1"/>
  <c r="G30" i="15" l="1"/>
  <c r="G31" i="15" l="1"/>
  <c r="G32" i="15" l="1"/>
  <c r="G6" i="15"/>
  <c r="G5" i="15"/>
  <c r="G4" i="15"/>
  <c r="G33" i="15" l="1"/>
  <c r="G34" i="15" l="1"/>
  <c r="G35" i="15" l="1"/>
  <c r="G36" i="15" l="1"/>
  <c r="G37" i="15" l="1"/>
  <c r="G38" i="15" l="1"/>
  <c r="G39" i="15" l="1"/>
  <c r="G40" i="15" l="1"/>
  <c r="G41" i="15" l="1"/>
  <c r="G42" i="15" l="1"/>
  <c r="G43" i="15" l="1"/>
  <c r="G44" i="15" l="1"/>
  <c r="G45" i="15" l="1"/>
  <c r="G46" i="15" l="1"/>
  <c r="G47" i="15" l="1"/>
  <c r="G48" i="15" l="1"/>
  <c r="G49" i="15" l="1"/>
  <c r="G50" i="15" l="1"/>
  <c r="G51" i="15" l="1"/>
  <c r="G52" i="15" l="1"/>
  <c r="G53" i="15" l="1"/>
  <c r="G54" i="15" l="1"/>
  <c r="G55" i="15" l="1"/>
  <c r="G56" i="15" l="1"/>
  <c r="G57" i="15" l="1"/>
  <c r="G58" i="15" l="1"/>
  <c r="G59" i="15" l="1"/>
  <c r="G60" i="15" l="1"/>
  <c r="G61" i="15" l="1"/>
  <c r="G62" i="15" l="1"/>
  <c r="G63" i="15" l="1"/>
  <c r="G64" i="15" l="1"/>
  <c r="G65" i="15" l="1"/>
  <c r="G66" i="15" l="1"/>
  <c r="G67" i="15" l="1"/>
  <c r="G68" i="15" l="1"/>
  <c r="G69" i="15" l="1"/>
  <c r="G70" i="15" l="1"/>
  <c r="G71" i="15" l="1"/>
  <c r="G72" i="15" l="1"/>
  <c r="G73" i="15" l="1"/>
  <c r="G74" i="15" l="1"/>
  <c r="G75" i="15" l="1"/>
  <c r="G76" i="15" l="1"/>
  <c r="G77" i="15" l="1"/>
  <c r="G78" i="15" l="1"/>
  <c r="G79" i="15" l="1"/>
  <c r="G80" i="15" l="1"/>
  <c r="G81" i="15" l="1"/>
  <c r="G82" i="15" l="1"/>
  <c r="G83" i="15" l="1"/>
  <c r="G84" i="15" l="1"/>
  <c r="G85" i="15" l="1"/>
  <c r="G86" i="15" l="1"/>
  <c r="G87" i="15" l="1"/>
  <c r="G88" i="15" l="1"/>
  <c r="G89" i="15" l="1"/>
  <c r="G90" i="15" l="1"/>
  <c r="G91" i="15" l="1"/>
  <c r="G92" i="15" l="1"/>
  <c r="G93" i="15" l="1"/>
  <c r="G94" i="15" l="1"/>
  <c r="G95" i="15" l="1"/>
  <c r="G96" i="15" l="1"/>
  <c r="G97" i="15" l="1"/>
  <c r="G98" i="15" l="1"/>
  <c r="G99" i="15" l="1"/>
  <c r="G100" i="15" l="1"/>
  <c r="G101" i="15" l="1"/>
  <c r="G102" i="15" l="1"/>
  <c r="G103" i="15" l="1"/>
  <c r="G104" i="15" l="1"/>
  <c r="G105" i="15" l="1"/>
  <c r="G106" i="15" l="1"/>
  <c r="G107" i="15" l="1"/>
  <c r="G108" i="15" l="1"/>
  <c r="G109" i="15" l="1"/>
  <c r="G110" i="15" s="1"/>
  <c r="F9" i="3" l="1"/>
  <c r="F6" i="3" l="1"/>
  <c r="F10" i="3" s="1"/>
  <c r="F11" i="3" l="1"/>
  <c r="F12" i="3" s="1"/>
</calcChain>
</file>

<file path=xl/sharedStrings.xml><?xml version="1.0" encoding="utf-8"?>
<sst xmlns="http://schemas.openxmlformats.org/spreadsheetml/2006/main" count="896" uniqueCount="110">
  <si>
    <t>Sr.no</t>
  </si>
  <si>
    <t xml:space="preserve">Chainage </t>
  </si>
  <si>
    <t>Side</t>
  </si>
  <si>
    <t>Length              (In Rmt.)</t>
  </si>
  <si>
    <t>Remark</t>
  </si>
  <si>
    <t>From</t>
  </si>
  <si>
    <t>To</t>
  </si>
  <si>
    <t>RHS</t>
  </si>
  <si>
    <t>LHS</t>
  </si>
  <si>
    <t>Slope Width
(In Rmt.)</t>
  </si>
  <si>
    <t>Sr.No.</t>
  </si>
  <si>
    <t>Description of Work</t>
  </si>
  <si>
    <t>Unit</t>
  </si>
  <si>
    <t>Rate</t>
  </si>
  <si>
    <t>Qty.</t>
  </si>
  <si>
    <t>Amount</t>
  </si>
  <si>
    <t>Remarks</t>
  </si>
  <si>
    <t>A</t>
  </si>
  <si>
    <t>Chute Drain</t>
  </si>
  <si>
    <r>
      <rPr>
        <b/>
        <sz val="11"/>
        <color theme="1"/>
        <rFont val="Poppins"/>
      </rPr>
      <t>L-Kerb Painting</t>
    </r>
    <r>
      <rPr>
        <sz val="11"/>
        <color theme="1"/>
        <rFont val="Poppins"/>
      </rPr>
      <t xml:space="preserve">
Painting two coats on New Concrete Surfaces. Painting two coats after filling the surface with synthetic enamel paint in all shades on new plastered concrete surfaces.</t>
    </r>
  </si>
  <si>
    <r>
      <rPr>
        <b/>
        <sz val="11"/>
        <color theme="1"/>
        <rFont val="Poppins"/>
      </rPr>
      <t>W-Beam</t>
    </r>
    <r>
      <rPr>
        <sz val="11"/>
        <color theme="1"/>
        <rFont val="Poppins"/>
      </rPr>
      <t xml:space="preserve">
Providing and erecting a "W" metal beam crash barrier comprising of 3mm thick corrugated sheet metal beam rail, 70cm above road/ground level, fixed on ISMCseries channel vertical post, 150x75x5 mm spaced 2m centre to centre, 1.8m high, 1.1m below graound/road level, all steel parts and fitments to be galvanised by hot dip process, all fittings to conform to IS:1367 and IS:1364, metal beam rail to be fixed on the vertical post with a spacer of channel section 150x75x5mm, 330mm long complete as per clause 811</t>
    </r>
  </si>
  <si>
    <r>
      <t xml:space="preserve">Dissipation Basin
</t>
    </r>
    <r>
      <rPr>
        <sz val="11"/>
        <color theme="1"/>
        <rFont val="Poppins"/>
      </rPr>
      <t>Construction of dissipation basin (RCC) at the base of chute drain to collect the water.</t>
    </r>
  </si>
  <si>
    <t>Cum</t>
  </si>
  <si>
    <r>
      <rPr>
        <b/>
        <sz val="11"/>
        <color theme="1"/>
        <rFont val="Poppins"/>
      </rPr>
      <t>Stone/Boulder Pitching</t>
    </r>
    <r>
      <rPr>
        <sz val="11"/>
        <color theme="1"/>
        <rFont val="Poppins"/>
      </rPr>
      <t xml:space="preserve">
Providing and laying Pitching on slopes laid over prepared filter media including boulder apron laid dry in front of toe of embankment complete as per drawing and technical specifications.</t>
    </r>
  </si>
  <si>
    <r>
      <rPr>
        <b/>
        <sz val="11"/>
        <color theme="1"/>
        <rFont val="Poppins"/>
      </rPr>
      <t>L-Kerb</t>
    </r>
    <r>
      <rPr>
        <sz val="11"/>
        <color theme="1"/>
        <rFont val="Poppins"/>
      </rPr>
      <t xml:space="preserve">
Construction of cement concrete kerb with top and bottom width 115 and 165mm respectively, 250mm high in M20 grade on M15 grade foundation 150mm thick, kerb channel 300mm wide, 50mm thick in PCC M20 grade, sloped towards the kerb, kerb stones with channel laid with kerb laying machine, foundation concrete laid manually, all complete as per clause 409
Using Concrete Mixer</t>
    </r>
  </si>
  <si>
    <t>Description</t>
  </si>
  <si>
    <t>Number</t>
  </si>
  <si>
    <t>Length</t>
  </si>
  <si>
    <t>Width</t>
  </si>
  <si>
    <t>Depth</t>
  </si>
  <si>
    <t>PCC (M15)</t>
  </si>
  <si>
    <t>Raft (PCC M20)</t>
  </si>
  <si>
    <t>Wall (PCC M20)</t>
  </si>
  <si>
    <t>Total Amount==&gt;&gt;</t>
  </si>
  <si>
    <r>
      <t xml:space="preserve">Chute Drain
</t>
    </r>
    <r>
      <rPr>
        <sz val="11"/>
        <color theme="1"/>
        <rFont val="Poppins"/>
      </rPr>
      <t>Construction of Chute Drain at embankment height more than 3m locations to collect the roadway water in order to avoid any damage to the embankment slope.</t>
    </r>
  </si>
  <si>
    <t>Rate Analysis of Chute Drain</t>
  </si>
  <si>
    <t>Filter Media</t>
  </si>
  <si>
    <t>Sr. No</t>
  </si>
  <si>
    <t>Chainage</t>
  </si>
  <si>
    <t>Scope of Work</t>
  </si>
  <si>
    <t>Type of road</t>
  </si>
  <si>
    <t>Length
(In Mtr)</t>
  </si>
  <si>
    <t>Median</t>
  </si>
  <si>
    <t>MCW</t>
  </si>
  <si>
    <t>Total Qty</t>
  </si>
  <si>
    <t>Existing Earthen Shoulder Width
(In Mtr)</t>
  </si>
  <si>
    <t>Widening of  Earthen Shoulder Width
(In Mtr)</t>
  </si>
  <si>
    <t>Area
(In CuMtr)</t>
  </si>
  <si>
    <t>Details of Earthen Shoulder</t>
  </si>
  <si>
    <t>Avg. Hypotenuse Length
(In Mtr)</t>
  </si>
  <si>
    <t>Box Culver</t>
  </si>
  <si>
    <t>MLD</t>
  </si>
  <si>
    <t>Minor Bridge</t>
  </si>
  <si>
    <t>Box Culvert</t>
  </si>
  <si>
    <t>Pipe Culvert</t>
  </si>
  <si>
    <t>Details of Median Longitudnal Drain</t>
  </si>
  <si>
    <t>Sr.No</t>
  </si>
  <si>
    <t>Length (m)</t>
  </si>
  <si>
    <t xml:space="preserve">Near by structures </t>
  </si>
  <si>
    <t>Nearby Structure Available</t>
  </si>
  <si>
    <t>Type of Drain</t>
  </si>
  <si>
    <t>Total Lenght</t>
  </si>
  <si>
    <t>1. Pipe Culvert</t>
  </si>
  <si>
    <t>1 X 1 X 0.750 Mtr Chamber with Ms Weld Mesh Jali</t>
  </si>
  <si>
    <t>Median Longitudinal Drain</t>
  </si>
  <si>
    <t>Median Chute Drain</t>
  </si>
  <si>
    <t>1. Box/Slab Culvert</t>
  </si>
  <si>
    <t>1. Minor Bridge</t>
  </si>
  <si>
    <t>1 X 4 X 0.750 Mtr Chamber with Ms Weld Mesh Jali</t>
  </si>
  <si>
    <t>SR Road</t>
  </si>
  <si>
    <t xml:space="preserve"> </t>
  </si>
  <si>
    <t>PROJECT:- MUZAFFARNAGAR - HARIDWAR</t>
  </si>
  <si>
    <t>Area(Sqm)</t>
  </si>
  <si>
    <t xml:space="preserve"> Damaged Stone pitching details</t>
  </si>
  <si>
    <t>cum</t>
  </si>
  <si>
    <t xml:space="preserve">Total Qty </t>
  </si>
  <si>
    <t>Excavation</t>
  </si>
  <si>
    <t>Chute Drain Dimension</t>
  </si>
  <si>
    <t>Chute Drain Elevation</t>
  </si>
  <si>
    <t>PCC</t>
  </si>
  <si>
    <t>RAFT</t>
  </si>
  <si>
    <t>S.No.</t>
  </si>
  <si>
    <t xml:space="preserve">Side </t>
  </si>
  <si>
    <t>Quantity (cum)</t>
  </si>
  <si>
    <t>M20</t>
  </si>
  <si>
    <t>Side Walls &amp; Foundation</t>
  </si>
  <si>
    <t>Quantity For 1 meter (cum)</t>
  </si>
  <si>
    <t xml:space="preserve">Side Walls </t>
  </si>
  <si>
    <t xml:space="preserve"> New Stone pitching details</t>
  </si>
  <si>
    <t>Avg. Slope Width
(In Rmt.)</t>
  </si>
  <si>
    <t>Total Area</t>
  </si>
  <si>
    <t>Damaged Chute Drain Details</t>
  </si>
  <si>
    <t>New  Drain Required</t>
  </si>
  <si>
    <t>Length  (In Rmt.)</t>
  </si>
  <si>
    <t>Total</t>
  </si>
  <si>
    <t xml:space="preserve">Excavation Quantity </t>
  </si>
  <si>
    <t>PCC-M15 Qauntity</t>
  </si>
  <si>
    <t>Cum.</t>
  </si>
  <si>
    <r>
      <rPr>
        <b/>
        <sz val="10"/>
        <color theme="1"/>
        <rFont val="Poppins"/>
      </rPr>
      <t>Filter Media beneath Dry Stone Pitching</t>
    </r>
    <r>
      <rPr>
        <sz val="10"/>
        <color theme="1"/>
        <rFont val="Poppins"/>
      </rPr>
      <t xml:space="preserve">
Providing and laying filter media of 150mm thickness over the embankment slope. Before laying the pitching, the side of banks shall be trimmed to the required slope and profiles by means of lines and pegs at interval of 3m. Depressions shall be filled and thoroughly compacted. The choice of material for the filter shall be as per the technical specification or Engineer's recommendation. One or more layers of graded materials to act as a filter medium shall be provided underneath the pitching, to prevent loss of the embankment material and build up of uplift head on the pitching. 
The quoted rate shall include all costs necessary to complete the work, but not limited to the cost of approved filter material, transportation of filter material, disposal of excess material and laying of filter layer as per approved construction methodlogy. The rate also covers the use of necessary equipment such as compactors, rollers, excavators etc. Ensure proper side slope for drainage and maintain safety measures including barricading and signage during the execution are essential and must be included.</t>
    </r>
  </si>
  <si>
    <t>Total Amount</t>
  </si>
  <si>
    <r>
      <t xml:space="preserve">Plain cement concrete M-20
</t>
    </r>
    <r>
      <rPr>
        <sz val="10"/>
        <color theme="1"/>
        <rFont val="Poppins"/>
      </rPr>
      <t>Providing and laying Plain Cement Concrete of M20 grade including preparation, formwork where necessary, placement of concrete as per mix design, proper compaction, finishing, and curing as per specifications. The work shall include supplying all materials, labour, tools, equipment, mixing, placing, compacting, curing, and all incidental works required for proper completion, including compliance with all safety measures .</t>
    </r>
  </si>
  <si>
    <r>
      <t xml:space="preserve">Plain cement concrete M-15
</t>
    </r>
    <r>
      <rPr>
        <sz val="10"/>
        <color theme="1"/>
        <rFont val="Poppins"/>
      </rPr>
      <t>Providing and laying Plain Cement Concrete of M15 grade including preparation, formwork where necessary, placement of concrete as per mix design, proper compaction, finishing, and curing as per specifications. The work shall include supplying all materials, labour, tools, equipment, mixing, placing, compacting, curing, and all incidental works required for proper completion, including compliance with all safety measures .</t>
    </r>
  </si>
  <si>
    <r>
      <rPr>
        <b/>
        <sz val="10"/>
        <color theme="1"/>
        <rFont val="Poppins"/>
      </rPr>
      <t>Excavation</t>
    </r>
    <r>
      <rPr>
        <sz val="10"/>
        <color theme="1"/>
        <rFont val="Poppins"/>
      </rPr>
      <t xml:space="preserve"> in Soil using Hydraulic Excavator and Tippers with disposal. (Excavation for Median Chute Drain including cutting and loading in tippers, trimming in accordance with requirements of lines, grades and cross sections, and transporting to the embankment location within all lifts and lead)</t>
    </r>
  </si>
  <si>
    <r>
      <rPr>
        <b/>
        <sz val="10"/>
        <color theme="1"/>
        <rFont val="Poppins"/>
      </rPr>
      <t xml:space="preserve">Dismantling </t>
    </r>
    <r>
      <rPr>
        <sz val="10"/>
        <color theme="1"/>
        <rFont val="Poppins"/>
      </rPr>
      <t>of existing cement concrete by mechanical or manual means, including breaking, removal, and disposal of the dismantled material, complete in all respects as directed by the Engineer-in-Charge.</t>
    </r>
  </si>
  <si>
    <t xml:space="preserve">DOCUMENT:- BOQ Stone Pitching and Chute Drain </t>
  </si>
  <si>
    <t xml:space="preserve">Volume For Stone Pitching </t>
  </si>
  <si>
    <t>M20 Quantity</t>
  </si>
  <si>
    <t>GST 18%</t>
  </si>
  <si>
    <t xml:space="preserve">Total Amount </t>
  </si>
  <si>
    <r>
      <rPr>
        <b/>
        <sz val="10"/>
        <color theme="1"/>
        <rFont val="Poppins"/>
      </rPr>
      <t xml:space="preserve">Dry Stone Pitching
</t>
    </r>
    <r>
      <rPr>
        <sz val="10"/>
        <color theme="1"/>
        <rFont val="Poppins"/>
      </rPr>
      <t xml:space="preserve">Providing and laying dry stone  Pitching of 300mm on slopes laid over prepared filter media. The stones for pitching shall be obtained from quarries and shall be sound, hard, durable and fairly regular in shape. Round boulders shall not be allowed. The size and weight of stone shall conform to Clause 5.3.5.1 of IRC: 89. No stone shall weight less than 40Kg. The size of spalls shall be a minimum of 25mm and shall be suitable to fill the voids in the pitching.
The quoted rate shall include all costs necessary to complete the work, but not limited to the cost of dry stone, transportation of dry stone, disposal of excess material and laying of dry stone as per approved construction methodlogy. Ensure proper side slope for drainage and maintain safety measures including barricading and signage during the execution are essential and must be included.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</si>
</sst>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00"/>
    <numFmt numFmtId="165" formatCode="_ * #,##0_ ;_ * \-#,##0_ ;_ * &quot;-&quot;??_ ;_ @_ "/>
    <numFmt numFmtId="166" formatCode="0.00\ &quot;m thk&quot;"/>
    <numFmt numFmtId="167" formatCode="0.0"/>
    <numFmt numFmtId="168" formatCode="000\+000"/>
    <numFmt numFmtId="169" formatCode="_(* #,##0.00_);_(* \(#,##0.00\);_(* &quot;-&quot;??_);_(@_)"/>
  </numFmts>
  <fonts count="18" x14ac:knownFonts="1">
    <font>
      <sz val="11"/>
      <color theme="1"/>
      <name val="Aptos Narrow"/>
      <family val="2"/>
      <scheme val="minor"/>
    </font>
    <font>
      <b/>
      <sz val="11"/>
      <color theme="1"/>
      <name val="Aptos Narrow"/>
      <family val="2"/>
      <scheme val="minor"/>
    </font>
    <font>
      <sz val="11"/>
      <color theme="1"/>
      <name val="Aptos Narrow"/>
      <family val="2"/>
      <scheme val="minor"/>
    </font>
    <font>
      <sz val="11"/>
      <color theme="1"/>
      <name val="Poppins"/>
    </font>
    <font>
      <b/>
      <sz val="11"/>
      <color theme="1"/>
      <name val="Poppins"/>
    </font>
    <font>
      <sz val="11"/>
      <color theme="1"/>
      <name val="Poppins"/>
      <family val="2"/>
    </font>
    <font>
      <b/>
      <sz val="10"/>
      <color theme="0"/>
      <name val="Aptos Display"/>
      <family val="2"/>
      <scheme val="major"/>
    </font>
    <font>
      <sz val="11"/>
      <color theme="1"/>
      <name val="Times New Roman"/>
      <family val="2"/>
    </font>
    <font>
      <sz val="10"/>
      <color theme="1"/>
      <name val="Aptos Display"/>
      <family val="2"/>
      <scheme val="major"/>
    </font>
    <font>
      <b/>
      <sz val="10"/>
      <name val="Aptos Display"/>
      <family val="2"/>
      <scheme val="major"/>
    </font>
    <font>
      <b/>
      <sz val="14"/>
      <color theme="1"/>
      <name val="Aptos Display"/>
      <family val="2"/>
      <scheme val="major"/>
    </font>
    <font>
      <sz val="10"/>
      <color theme="1"/>
      <name val="Arial Narrow"/>
      <family val="2"/>
    </font>
    <font>
      <b/>
      <sz val="11"/>
      <color rgb="FF000000"/>
      <name val="Aptos Narrow"/>
      <family val="2"/>
      <scheme val="minor"/>
    </font>
    <font>
      <b/>
      <sz val="10"/>
      <color theme="1"/>
      <name val="Arial Narrow"/>
      <family val="2"/>
    </font>
    <font>
      <b/>
      <i/>
      <sz val="12"/>
      <color theme="1"/>
      <name val="Aptos Narrow"/>
      <family val="2"/>
      <scheme val="minor"/>
    </font>
    <font>
      <sz val="10"/>
      <color theme="1"/>
      <name val="Poppins"/>
    </font>
    <font>
      <b/>
      <sz val="10"/>
      <color theme="1"/>
      <name val="Poppins"/>
    </font>
    <font>
      <b/>
      <sz val="10"/>
      <name val="Poppins"/>
    </font>
  </fonts>
  <fills count="10">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6">
    <xf numFmtId="0" fontId="0" fillId="0" borderId="0"/>
    <xf numFmtId="43" fontId="2" fillId="0" borderId="0" applyFont="0" applyFill="0" applyBorder="0" applyAlignment="0" applyProtection="0"/>
    <xf numFmtId="0" fontId="5" fillId="0" borderId="0"/>
    <xf numFmtId="0" fontId="7" fillId="0" borderId="0"/>
    <xf numFmtId="169" fontId="2" fillId="0" borderId="0" applyFont="0" applyFill="0" applyBorder="0" applyAlignment="0" applyProtection="0"/>
    <xf numFmtId="43" fontId="2" fillId="0" borderId="0" applyFont="0" applyFill="0" applyBorder="0" applyAlignment="0" applyProtection="0"/>
  </cellStyleXfs>
  <cellXfs count="136">
    <xf numFmtId="0" fontId="0" fillId="0" borderId="0" xfId="0"/>
    <xf numFmtId="0" fontId="0" fillId="0" borderId="6" xfId="0" applyBorder="1" applyAlignment="1">
      <alignment horizontal="center" vertical="center"/>
    </xf>
    <xf numFmtId="164" fontId="0" fillId="0" borderId="6" xfId="0" applyNumberFormat="1" applyBorder="1" applyAlignment="1">
      <alignment horizontal="center" vertical="center"/>
    </xf>
    <xf numFmtId="2" fontId="0" fillId="0" borderId="6" xfId="0" applyNumberFormat="1" applyBorder="1" applyAlignment="1">
      <alignment horizontal="center" vertical="center"/>
    </xf>
    <xf numFmtId="0" fontId="0" fillId="2" borderId="6" xfId="0" applyFill="1" applyBorder="1"/>
    <xf numFmtId="0" fontId="3" fillId="0" borderId="6" xfId="0" applyFont="1" applyBorder="1" applyAlignment="1">
      <alignment vertical="center" wrapText="1"/>
    </xf>
    <xf numFmtId="0" fontId="4" fillId="0" borderId="6" xfId="0" applyFont="1" applyBorder="1" applyAlignment="1">
      <alignment vertical="center" wrapText="1"/>
    </xf>
    <xf numFmtId="0" fontId="8" fillId="5" borderId="6" xfId="3" applyFont="1" applyFill="1" applyBorder="1" applyAlignment="1">
      <alignment horizontal="center" vertical="center" wrapText="1"/>
    </xf>
    <xf numFmtId="0" fontId="8" fillId="5" borderId="6" xfId="3" applyFont="1" applyFill="1" applyBorder="1" applyAlignment="1">
      <alignment horizontal="left" vertical="center" wrapText="1"/>
    </xf>
    <xf numFmtId="0" fontId="8" fillId="5" borderId="6" xfId="2" applyFont="1" applyFill="1" applyBorder="1" applyAlignment="1">
      <alignment horizontal="center" vertical="center"/>
    </xf>
    <xf numFmtId="2" fontId="8" fillId="5" borderId="6" xfId="3" applyNumberFormat="1" applyFont="1" applyFill="1" applyBorder="1" applyAlignment="1">
      <alignment horizontal="center" vertical="center" wrapText="1"/>
    </xf>
    <xf numFmtId="0" fontId="10" fillId="0" borderId="8" xfId="2" applyFont="1" applyBorder="1" applyAlignment="1">
      <alignment vertical="center"/>
    </xf>
    <xf numFmtId="0" fontId="1" fillId="2" borderId="2" xfId="0" applyFont="1" applyFill="1" applyBorder="1"/>
    <xf numFmtId="0" fontId="1" fillId="2" borderId="3" xfId="0" applyFont="1" applyFill="1" applyBorder="1"/>
    <xf numFmtId="0" fontId="11" fillId="5" borderId="6" xfId="0" applyFont="1" applyFill="1" applyBorder="1" applyAlignment="1">
      <alignment horizontal="center" vertical="center"/>
    </xf>
    <xf numFmtId="164" fontId="11" fillId="5" borderId="6" xfId="0" applyNumberFormat="1" applyFont="1" applyFill="1" applyBorder="1" applyAlignment="1">
      <alignment horizontal="center" vertical="center"/>
    </xf>
    <xf numFmtId="164" fontId="12" fillId="5" borderId="6" xfId="0" applyNumberFormat="1" applyFont="1" applyFill="1" applyBorder="1" applyAlignment="1">
      <alignment horizontal="center" vertical="center" wrapText="1"/>
    </xf>
    <xf numFmtId="164" fontId="13" fillId="5" borderId="6" xfId="0" applyNumberFormat="1" applyFont="1" applyFill="1" applyBorder="1" applyAlignment="1">
      <alignment horizontal="center" vertical="center"/>
    </xf>
    <xf numFmtId="0" fontId="13" fillId="5" borderId="6" xfId="0" applyFont="1" applyFill="1" applyBorder="1" applyAlignment="1">
      <alignment horizontal="center" vertical="center"/>
    </xf>
    <xf numFmtId="0" fontId="13" fillId="0" borderId="6" xfId="0" applyFont="1" applyBorder="1" applyAlignment="1">
      <alignment horizontal="center" vertical="center"/>
    </xf>
    <xf numFmtId="0" fontId="0" fillId="2" borderId="6" xfId="0" applyFill="1" applyBorder="1" applyAlignment="1">
      <alignment horizontal="center"/>
    </xf>
    <xf numFmtId="0" fontId="1" fillId="0" borderId="0" xfId="0" applyFont="1"/>
    <xf numFmtId="2" fontId="1" fillId="2" borderId="6" xfId="0" applyNumberFormat="1" applyFont="1" applyFill="1" applyBorder="1"/>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5" xfId="0" applyFont="1" applyBorder="1" applyAlignment="1">
      <alignment horizontal="center" vertical="center"/>
    </xf>
    <xf numFmtId="164" fontId="15" fillId="0" borderId="6" xfId="0" applyNumberFormat="1" applyFont="1" applyBorder="1" applyAlignment="1">
      <alignment horizontal="center" vertical="center"/>
    </xf>
    <xf numFmtId="0" fontId="15" fillId="0" borderId="0" xfId="0" applyFont="1"/>
    <xf numFmtId="0" fontId="16" fillId="0" borderId="6" xfId="0" applyFont="1" applyBorder="1" applyAlignment="1">
      <alignment horizontal="center" vertical="center"/>
    </xf>
    <xf numFmtId="168" fontId="15" fillId="0" borderId="6" xfId="0" applyNumberFormat="1" applyFont="1" applyBorder="1" applyAlignment="1">
      <alignment horizontal="center" vertical="center"/>
    </xf>
    <xf numFmtId="2" fontId="15" fillId="0" borderId="6" xfId="0" applyNumberFormat="1"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2" borderId="6" xfId="0" applyFont="1" applyFill="1" applyBorder="1" applyAlignment="1">
      <alignment horizontal="center" vertical="top" wrapText="1"/>
    </xf>
    <xf numFmtId="0" fontId="16" fillId="2" borderId="6" xfId="0" applyFont="1" applyFill="1" applyBorder="1" applyAlignment="1">
      <alignment horizontal="center" vertical="center"/>
    </xf>
    <xf numFmtId="166" fontId="16" fillId="2" borderId="6" xfId="0" applyNumberFormat="1" applyFont="1" applyFill="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164" fontId="15" fillId="0" borderId="0" xfId="0" applyNumberFormat="1" applyFont="1"/>
    <xf numFmtId="0" fontId="16" fillId="0" borderId="0" xfId="0" applyFont="1"/>
    <xf numFmtId="164" fontId="15" fillId="0" borderId="0" xfId="0" applyNumberFormat="1" applyFont="1" applyAlignment="1">
      <alignment horizontal="center" vertical="center"/>
    </xf>
    <xf numFmtId="168" fontId="15" fillId="0" borderId="0" xfId="0" applyNumberFormat="1" applyFont="1" applyAlignment="1">
      <alignment horizontal="center" vertical="center"/>
    </xf>
    <xf numFmtId="164" fontId="16" fillId="0" borderId="0" xfId="0" applyNumberFormat="1" applyFont="1" applyAlignment="1">
      <alignment horizontal="center" vertical="center"/>
    </xf>
    <xf numFmtId="0" fontId="15" fillId="0" borderId="0" xfId="0" applyFont="1" applyAlignment="1">
      <alignment horizontal="center"/>
    </xf>
    <xf numFmtId="2" fontId="16" fillId="7" borderId="6" xfId="0" applyNumberFormat="1" applyFont="1" applyFill="1" applyBorder="1" applyAlignment="1">
      <alignment horizontal="center" vertical="center" wrapText="1"/>
    </xf>
    <xf numFmtId="0" fontId="17" fillId="7" borderId="6" xfId="0" applyFont="1" applyFill="1" applyBorder="1" applyAlignment="1">
      <alignment horizontal="center" vertical="center" wrapText="1"/>
    </xf>
    <xf numFmtId="0" fontId="15" fillId="0" borderId="6" xfId="0" applyFont="1" applyBorder="1" applyAlignment="1">
      <alignment horizontal="center"/>
    </xf>
    <xf numFmtId="164" fontId="15" fillId="0" borderId="6" xfId="0" applyNumberFormat="1" applyFont="1" applyBorder="1" applyAlignment="1">
      <alignment horizontal="center"/>
    </xf>
    <xf numFmtId="164" fontId="16" fillId="0" borderId="6" xfId="0" applyNumberFormat="1" applyFont="1" applyBorder="1" applyAlignment="1">
      <alignment horizontal="center"/>
    </xf>
    <xf numFmtId="164" fontId="15" fillId="0" borderId="0" xfId="0" applyNumberFormat="1" applyFont="1" applyAlignment="1">
      <alignment horizontal="center"/>
    </xf>
    <xf numFmtId="0" fontId="16" fillId="0" borderId="6" xfId="0" applyFont="1" applyBorder="1" applyAlignment="1">
      <alignment horizontal="center"/>
    </xf>
    <xf numFmtId="167" fontId="15" fillId="0" borderId="0" xfId="0" applyNumberFormat="1" applyFont="1"/>
    <xf numFmtId="0" fontId="16" fillId="7" borderId="6" xfId="0" applyFont="1" applyFill="1" applyBorder="1" applyAlignment="1">
      <alignment horizontal="center" vertical="center"/>
    </xf>
    <xf numFmtId="2" fontId="15"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5" fillId="0" borderId="0" xfId="0" applyFont="1" applyAlignment="1">
      <alignment vertical="center"/>
    </xf>
    <xf numFmtId="2" fontId="16" fillId="0" borderId="5" xfId="0" applyNumberFormat="1" applyFont="1" applyBorder="1" applyAlignment="1">
      <alignment horizontal="center" vertical="center"/>
    </xf>
    <xf numFmtId="0" fontId="16" fillId="7" borderId="6" xfId="0" applyFont="1" applyFill="1" applyBorder="1" applyAlignment="1">
      <alignment horizontal="center" vertical="center" wrapText="1"/>
    </xf>
    <xf numFmtId="0" fontId="15" fillId="0" borderId="6" xfId="0" applyFont="1" applyBorder="1" applyAlignment="1">
      <alignment vertical="top" wrapText="1"/>
    </xf>
    <xf numFmtId="0" fontId="16" fillId="3" borderId="6" xfId="0" applyFont="1" applyFill="1" applyBorder="1" applyAlignment="1">
      <alignment horizontal="center" wrapText="1"/>
    </xf>
    <xf numFmtId="0" fontId="16" fillId="0" borderId="0" xfId="0" applyFont="1" applyAlignment="1">
      <alignment horizontal="center" wrapText="1"/>
    </xf>
    <xf numFmtId="164" fontId="15" fillId="0" borderId="0" xfId="0" applyNumberFormat="1" applyFont="1" applyAlignment="1">
      <alignment horizontal="center" wrapText="1"/>
    </xf>
    <xf numFmtId="0" fontId="15" fillId="0" borderId="0" xfId="0" applyFont="1" applyAlignment="1">
      <alignment horizontal="center" wrapText="1"/>
    </xf>
    <xf numFmtId="0" fontId="16" fillId="0" borderId="6" xfId="0" applyFont="1" applyBorder="1"/>
    <xf numFmtId="0" fontId="15" fillId="0" borderId="6" xfId="0" applyFont="1" applyBorder="1"/>
    <xf numFmtId="164" fontId="15" fillId="0" borderId="6" xfId="0" applyNumberFormat="1" applyFont="1" applyBorder="1"/>
    <xf numFmtId="0" fontId="15" fillId="0" borderId="21" xfId="0" applyFont="1" applyBorder="1"/>
    <xf numFmtId="0" fontId="15" fillId="0" borderId="22" xfId="0" applyFont="1" applyBorder="1"/>
    <xf numFmtId="0" fontId="16" fillId="0" borderId="6" xfId="0" applyFont="1" applyBorder="1" applyAlignment="1">
      <alignment vertical="center"/>
    </xf>
    <xf numFmtId="164" fontId="15" fillId="0" borderId="0" xfId="0" applyNumberFormat="1" applyFont="1" applyAlignment="1">
      <alignment vertical="center"/>
    </xf>
    <xf numFmtId="0" fontId="16" fillId="0" borderId="0" xfId="0" applyFont="1" applyAlignment="1">
      <alignment vertical="center"/>
    </xf>
    <xf numFmtId="0" fontId="15" fillId="0" borderId="18" xfId="0" applyFont="1" applyBorder="1"/>
    <xf numFmtId="0" fontId="15" fillId="0" borderId="19" xfId="0" applyFont="1" applyBorder="1"/>
    <xf numFmtId="0" fontId="15" fillId="0" borderId="20" xfId="0" applyFont="1" applyBorder="1"/>
    <xf numFmtId="164" fontId="16" fillId="0" borderId="0" xfId="0" applyNumberFormat="1" applyFont="1" applyAlignment="1">
      <alignment horizontal="center"/>
    </xf>
    <xf numFmtId="0" fontId="16" fillId="0" borderId="0" xfId="0" applyFont="1" applyAlignment="1">
      <alignment horizontal="center"/>
    </xf>
    <xf numFmtId="0" fontId="16" fillId="3" borderId="6" xfId="0" applyFont="1" applyFill="1" applyBorder="1" applyAlignment="1">
      <alignment horizontal="center" vertical="center"/>
    </xf>
    <xf numFmtId="0" fontId="16" fillId="0" borderId="0" xfId="0" applyFont="1" applyAlignment="1">
      <alignment horizontal="center" vertical="top"/>
    </xf>
    <xf numFmtId="0" fontId="15" fillId="0" borderId="6" xfId="0" applyFont="1" applyBorder="1" applyAlignment="1">
      <alignment vertical="center" wrapText="1"/>
    </xf>
    <xf numFmtId="1" fontId="15" fillId="0" borderId="6" xfId="0" applyNumberFormat="1" applyFont="1" applyBorder="1" applyAlignment="1">
      <alignment horizontal="center" vertical="center"/>
    </xf>
    <xf numFmtId="165" fontId="15" fillId="0" borderId="6" xfId="1" applyNumberFormat="1" applyFont="1" applyBorder="1" applyAlignment="1">
      <alignment horizontal="center" vertical="center"/>
    </xf>
    <xf numFmtId="0" fontId="15" fillId="0" borderId="6" xfId="0" applyFont="1" applyBorder="1" applyAlignment="1">
      <alignment horizontal="center" vertical="center" wrapText="1"/>
    </xf>
    <xf numFmtId="167" fontId="15" fillId="0" borderId="6" xfId="0" applyNumberFormat="1" applyFont="1" applyBorder="1" applyAlignment="1">
      <alignment horizontal="center" vertical="center"/>
    </xf>
    <xf numFmtId="43" fontId="15" fillId="0" borderId="6" xfId="0" applyNumberFormat="1" applyFont="1" applyBorder="1" applyAlignment="1">
      <alignment horizontal="center" vertical="center" wrapText="1"/>
    </xf>
    <xf numFmtId="43" fontId="15" fillId="0" borderId="0" xfId="0" applyNumberFormat="1" applyFont="1" applyAlignment="1">
      <alignment vertical="center"/>
    </xf>
    <xf numFmtId="0" fontId="15" fillId="0" borderId="23" xfId="0" applyFont="1" applyBorder="1"/>
    <xf numFmtId="0" fontId="15" fillId="0" borderId="24" xfId="0" applyFont="1" applyBorder="1"/>
    <xf numFmtId="0" fontId="15" fillId="0" borderId="25" xfId="0" applyFont="1" applyBorder="1"/>
    <xf numFmtId="0" fontId="16" fillId="0" borderId="6" xfId="0" applyFont="1" applyBorder="1" applyAlignment="1">
      <alignment vertical="center" wrapText="1"/>
    </xf>
    <xf numFmtId="0" fontId="15" fillId="0" borderId="0" xfId="0" applyFont="1" applyAlignment="1">
      <alignment wrapText="1"/>
    </xf>
    <xf numFmtId="0" fontId="15" fillId="9" borderId="6" xfId="0" applyFont="1" applyFill="1" applyBorder="1"/>
    <xf numFmtId="0" fontId="16" fillId="7" borderId="6" xfId="0" applyFont="1" applyFill="1" applyBorder="1" applyAlignment="1">
      <alignment horizontal="center"/>
    </xf>
    <xf numFmtId="0" fontId="16" fillId="9" borderId="6" xfId="0" applyFont="1" applyFill="1" applyBorder="1" applyAlignment="1">
      <alignment horizontal="right"/>
    </xf>
    <xf numFmtId="165" fontId="16" fillId="9" borderId="6" xfId="0" applyNumberFormat="1" applyFont="1" applyFill="1" applyBorder="1"/>
    <xf numFmtId="43" fontId="16" fillId="9" borderId="6" xfId="0" applyNumberFormat="1" applyFont="1" applyFill="1" applyBorder="1" applyAlignment="1">
      <alignment horizontal="center"/>
    </xf>
    <xf numFmtId="164" fontId="0" fillId="0" borderId="0" xfId="0" applyNumberFormat="1"/>
    <xf numFmtId="0" fontId="16" fillId="6" borderId="9" xfId="0" applyFont="1" applyFill="1" applyBorder="1" applyAlignment="1">
      <alignment horizontal="center"/>
    </xf>
    <xf numFmtId="0" fontId="16" fillId="6" borderId="10" xfId="0" applyFont="1" applyFill="1" applyBorder="1" applyAlignment="1">
      <alignment horizontal="center"/>
    </xf>
    <xf numFmtId="0" fontId="16" fillId="6"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7" xfId="0" applyFont="1" applyFill="1" applyBorder="1" applyAlignment="1">
      <alignment horizontal="center" vertical="center"/>
    </xf>
    <xf numFmtId="0" fontId="16" fillId="2" borderId="5" xfId="0" applyFont="1" applyFill="1" applyBorder="1" applyAlignment="1">
      <alignment horizontal="center" vertical="center"/>
    </xf>
    <xf numFmtId="0" fontId="16" fillId="9" borderId="6" xfId="0" applyFont="1" applyFill="1" applyBorder="1" applyAlignment="1">
      <alignment horizontal="right"/>
    </xf>
    <xf numFmtId="0" fontId="16" fillId="8" borderId="0" xfId="0" applyFont="1" applyFill="1" applyAlignment="1">
      <alignment horizontal="center"/>
    </xf>
    <xf numFmtId="0" fontId="16" fillId="6" borderId="8" xfId="0" applyFont="1" applyFill="1" applyBorder="1" applyAlignment="1">
      <alignment horizontal="center"/>
    </xf>
    <xf numFmtId="0" fontId="10" fillId="0" borderId="8" xfId="2" applyFont="1" applyBorder="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6" fillId="4" borderId="4" xfId="3" applyFont="1" applyFill="1" applyBorder="1" applyAlignment="1">
      <alignment horizontal="center" vertical="center"/>
    </xf>
    <xf numFmtId="0" fontId="6" fillId="4" borderId="5" xfId="3" applyFont="1" applyFill="1" applyBorder="1" applyAlignment="1">
      <alignment horizontal="center" vertical="center"/>
    </xf>
    <xf numFmtId="0" fontId="9" fillId="2" borderId="4"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6" xfId="3" applyFont="1" applyFill="1" applyBorder="1" applyAlignment="1">
      <alignment horizontal="center" vertical="center" wrapText="1"/>
    </xf>
    <xf numFmtId="0" fontId="6" fillId="4" borderId="6" xfId="3" applyFont="1" applyFill="1" applyBorder="1" applyAlignment="1">
      <alignment horizontal="center" vertical="center" wrapText="1"/>
    </xf>
    <xf numFmtId="0" fontId="6" fillId="4" borderId="6" xfId="2" applyFont="1" applyFill="1" applyBorder="1" applyAlignment="1">
      <alignment horizontal="center" vertical="center"/>
    </xf>
    <xf numFmtId="0" fontId="6" fillId="4" borderId="6" xfId="3" applyFont="1" applyFill="1" applyBorder="1" applyAlignment="1">
      <alignment horizontal="center" vertical="center"/>
    </xf>
    <xf numFmtId="0" fontId="0" fillId="2" borderId="6" xfId="0" applyFill="1" applyBorder="1" applyAlignment="1">
      <alignment horizontal="center"/>
    </xf>
    <xf numFmtId="0" fontId="14" fillId="0" borderId="6" xfId="0" applyFont="1" applyBorder="1" applyAlignment="1">
      <alignment horizont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6" fillId="6" borderId="6" xfId="0" applyFont="1" applyFill="1" applyBorder="1" applyAlignment="1">
      <alignment horizontal="center" vertical="center"/>
    </xf>
    <xf numFmtId="0" fontId="16" fillId="6" borderId="6" xfId="0" applyFont="1" applyFill="1" applyBorder="1" applyAlignment="1">
      <alignment horizontal="center"/>
    </xf>
    <xf numFmtId="0" fontId="16" fillId="3" borderId="1" xfId="0" applyFont="1" applyFill="1" applyBorder="1" applyAlignment="1">
      <alignment horizontal="center"/>
    </xf>
    <xf numFmtId="0" fontId="16" fillId="3" borderId="2" xfId="0" applyFont="1" applyFill="1" applyBorder="1" applyAlignment="1">
      <alignment horizontal="center"/>
    </xf>
  </cellXfs>
  <cellStyles count="6">
    <cellStyle name="Comma" xfId="1" builtinId="3"/>
    <cellStyle name="Comma 2" xfId="4" xr:uid="{6905C3E0-75CB-49FD-BB94-1E0404815CFA}"/>
    <cellStyle name="Comma 3" xfId="5" xr:uid="{83A7EDA4-B9CD-4B68-BD03-369790A5D94A}"/>
    <cellStyle name="Normal" xfId="0" builtinId="0"/>
    <cellStyle name="Normal 2 4" xfId="3" xr:uid="{00000000-0005-0000-0000-000002000000}"/>
    <cellStyle name="Normal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14</xdr:col>
      <xdr:colOff>601980</xdr:colOff>
      <xdr:row>2</xdr:row>
      <xdr:rowOff>0</xdr:rowOff>
    </xdr:from>
    <xdr:to>
      <xdr:col>15</xdr:col>
      <xdr:colOff>586740</xdr:colOff>
      <xdr:row>24</xdr:row>
      <xdr:rowOff>38100</xdr:rowOff>
    </xdr:to>
    <xdr:sp macro="" textlink="">
      <xdr:nvSpPr>
        <xdr:cNvPr id="26" name="Cylinder 25">
          <a:extLst>
            <a:ext uri="{FF2B5EF4-FFF2-40B4-BE49-F238E27FC236}">
              <a16:creationId xmlns:a16="http://schemas.microsoft.com/office/drawing/2014/main" id="{00000000-0008-0000-0500-00001A000000}"/>
            </a:ext>
          </a:extLst>
        </xdr:cNvPr>
        <xdr:cNvSpPr/>
      </xdr:nvSpPr>
      <xdr:spPr>
        <a:xfrm>
          <a:off x="9136380" y="365760"/>
          <a:ext cx="594360" cy="4061460"/>
        </a:xfrm>
        <a:prstGeom prst="ca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358140</xdr:colOff>
      <xdr:row>12</xdr:row>
      <xdr:rowOff>0</xdr:rowOff>
    </xdr:from>
    <xdr:to>
      <xdr:col>16</xdr:col>
      <xdr:colOff>129540</xdr:colOff>
      <xdr:row>15</xdr:row>
      <xdr:rowOff>15240</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967740" y="2194560"/>
          <a:ext cx="8915400" cy="56388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n-IN" sz="1100"/>
        </a:p>
      </xdr:txBody>
    </xdr:sp>
    <xdr:clientData/>
  </xdr:twoCellAnchor>
  <xdr:twoCellAnchor>
    <xdr:from>
      <xdr:col>1</xdr:col>
      <xdr:colOff>358140</xdr:colOff>
      <xdr:row>15</xdr:row>
      <xdr:rowOff>15240</xdr:rowOff>
    </xdr:from>
    <xdr:to>
      <xdr:col>16</xdr:col>
      <xdr:colOff>129540</xdr:colOff>
      <xdr:row>20</xdr:row>
      <xdr:rowOff>99060</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967740" y="2758440"/>
          <a:ext cx="8915400" cy="99822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358140</xdr:colOff>
      <xdr:row>6</xdr:row>
      <xdr:rowOff>91440</xdr:rowOff>
    </xdr:from>
    <xdr:to>
      <xdr:col>16</xdr:col>
      <xdr:colOff>129540</xdr:colOff>
      <xdr:row>11</xdr:row>
      <xdr:rowOff>175260</xdr:rowOff>
    </xdr:to>
    <xdr:sp macro="" textlink="">
      <xdr:nvSpPr>
        <xdr:cNvPr id="4" name="Rectangle 3">
          <a:extLst>
            <a:ext uri="{FF2B5EF4-FFF2-40B4-BE49-F238E27FC236}">
              <a16:creationId xmlns:a16="http://schemas.microsoft.com/office/drawing/2014/main" id="{00000000-0008-0000-0500-000004000000}"/>
            </a:ext>
          </a:extLst>
        </xdr:cNvPr>
        <xdr:cNvSpPr/>
      </xdr:nvSpPr>
      <xdr:spPr>
        <a:xfrm>
          <a:off x="967740" y="1188720"/>
          <a:ext cx="8915400" cy="99822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411480</xdr:colOff>
      <xdr:row>11</xdr:row>
      <xdr:rowOff>175260</xdr:rowOff>
    </xdr:from>
    <xdr:to>
      <xdr:col>1</xdr:col>
      <xdr:colOff>525780</xdr:colOff>
      <xdr:row>15</xdr:row>
      <xdr:rowOff>7620</xdr:rowOff>
    </xdr:to>
    <xdr:sp macro="" textlink="">
      <xdr:nvSpPr>
        <xdr:cNvPr id="5" name="Parallelogram 4">
          <a:extLst>
            <a:ext uri="{FF2B5EF4-FFF2-40B4-BE49-F238E27FC236}">
              <a16:creationId xmlns:a16="http://schemas.microsoft.com/office/drawing/2014/main" id="{00000000-0008-0000-0500-000005000000}"/>
            </a:ext>
          </a:extLst>
        </xdr:cNvPr>
        <xdr:cNvSpPr/>
      </xdr:nvSpPr>
      <xdr:spPr>
        <a:xfrm>
          <a:off x="102108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2</xdr:col>
      <xdr:colOff>228600</xdr:colOff>
      <xdr:row>11</xdr:row>
      <xdr:rowOff>175260</xdr:rowOff>
    </xdr:from>
    <xdr:to>
      <xdr:col>2</xdr:col>
      <xdr:colOff>342900</xdr:colOff>
      <xdr:row>15</xdr:row>
      <xdr:rowOff>7620</xdr:rowOff>
    </xdr:to>
    <xdr:sp macro="" textlink="">
      <xdr:nvSpPr>
        <xdr:cNvPr id="6" name="Parallelogram 5">
          <a:extLst>
            <a:ext uri="{FF2B5EF4-FFF2-40B4-BE49-F238E27FC236}">
              <a16:creationId xmlns:a16="http://schemas.microsoft.com/office/drawing/2014/main" id="{00000000-0008-0000-0500-000006000000}"/>
            </a:ext>
          </a:extLst>
        </xdr:cNvPr>
        <xdr:cNvSpPr/>
      </xdr:nvSpPr>
      <xdr:spPr>
        <a:xfrm>
          <a:off x="14478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3</xdr:col>
      <xdr:colOff>76200</xdr:colOff>
      <xdr:row>11</xdr:row>
      <xdr:rowOff>175260</xdr:rowOff>
    </xdr:from>
    <xdr:to>
      <xdr:col>3</xdr:col>
      <xdr:colOff>190500</xdr:colOff>
      <xdr:row>15</xdr:row>
      <xdr:rowOff>7620</xdr:rowOff>
    </xdr:to>
    <xdr:sp macro="" textlink="">
      <xdr:nvSpPr>
        <xdr:cNvPr id="7" name="Parallelogram 6">
          <a:extLst>
            <a:ext uri="{FF2B5EF4-FFF2-40B4-BE49-F238E27FC236}">
              <a16:creationId xmlns:a16="http://schemas.microsoft.com/office/drawing/2014/main" id="{00000000-0008-0000-0500-000007000000}"/>
            </a:ext>
          </a:extLst>
        </xdr:cNvPr>
        <xdr:cNvSpPr/>
      </xdr:nvSpPr>
      <xdr:spPr>
        <a:xfrm>
          <a:off x="19050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3</xdr:col>
      <xdr:colOff>525780</xdr:colOff>
      <xdr:row>11</xdr:row>
      <xdr:rowOff>175260</xdr:rowOff>
    </xdr:from>
    <xdr:to>
      <xdr:col>4</xdr:col>
      <xdr:colOff>30480</xdr:colOff>
      <xdr:row>15</xdr:row>
      <xdr:rowOff>7620</xdr:rowOff>
    </xdr:to>
    <xdr:sp macro="" textlink="">
      <xdr:nvSpPr>
        <xdr:cNvPr id="11" name="Parallelogram 10">
          <a:extLst>
            <a:ext uri="{FF2B5EF4-FFF2-40B4-BE49-F238E27FC236}">
              <a16:creationId xmlns:a16="http://schemas.microsoft.com/office/drawing/2014/main" id="{00000000-0008-0000-0500-00000B000000}"/>
            </a:ext>
          </a:extLst>
        </xdr:cNvPr>
        <xdr:cNvSpPr/>
      </xdr:nvSpPr>
      <xdr:spPr>
        <a:xfrm>
          <a:off x="235458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4</xdr:col>
      <xdr:colOff>342900</xdr:colOff>
      <xdr:row>11</xdr:row>
      <xdr:rowOff>175260</xdr:rowOff>
    </xdr:from>
    <xdr:to>
      <xdr:col>4</xdr:col>
      <xdr:colOff>457200</xdr:colOff>
      <xdr:row>15</xdr:row>
      <xdr:rowOff>7620</xdr:rowOff>
    </xdr:to>
    <xdr:sp macro="" textlink="">
      <xdr:nvSpPr>
        <xdr:cNvPr id="12" name="Parallelogram 11">
          <a:extLst>
            <a:ext uri="{FF2B5EF4-FFF2-40B4-BE49-F238E27FC236}">
              <a16:creationId xmlns:a16="http://schemas.microsoft.com/office/drawing/2014/main" id="{00000000-0008-0000-0500-00000C000000}"/>
            </a:ext>
          </a:extLst>
        </xdr:cNvPr>
        <xdr:cNvSpPr/>
      </xdr:nvSpPr>
      <xdr:spPr>
        <a:xfrm>
          <a:off x="27813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5</xdr:col>
      <xdr:colOff>190500</xdr:colOff>
      <xdr:row>11</xdr:row>
      <xdr:rowOff>175260</xdr:rowOff>
    </xdr:from>
    <xdr:to>
      <xdr:col>5</xdr:col>
      <xdr:colOff>304800</xdr:colOff>
      <xdr:row>15</xdr:row>
      <xdr:rowOff>7620</xdr:rowOff>
    </xdr:to>
    <xdr:sp macro="" textlink="">
      <xdr:nvSpPr>
        <xdr:cNvPr id="13" name="Parallelogram 12">
          <a:extLst>
            <a:ext uri="{FF2B5EF4-FFF2-40B4-BE49-F238E27FC236}">
              <a16:creationId xmlns:a16="http://schemas.microsoft.com/office/drawing/2014/main" id="{00000000-0008-0000-0500-00000D000000}"/>
            </a:ext>
          </a:extLst>
        </xdr:cNvPr>
        <xdr:cNvSpPr/>
      </xdr:nvSpPr>
      <xdr:spPr>
        <a:xfrm>
          <a:off x="32385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6</xdr:col>
      <xdr:colOff>38100</xdr:colOff>
      <xdr:row>11</xdr:row>
      <xdr:rowOff>175260</xdr:rowOff>
    </xdr:from>
    <xdr:to>
      <xdr:col>6</xdr:col>
      <xdr:colOff>152400</xdr:colOff>
      <xdr:row>15</xdr:row>
      <xdr:rowOff>7620</xdr:rowOff>
    </xdr:to>
    <xdr:sp macro="" textlink="">
      <xdr:nvSpPr>
        <xdr:cNvPr id="14" name="Parallelogram 13">
          <a:extLst>
            <a:ext uri="{FF2B5EF4-FFF2-40B4-BE49-F238E27FC236}">
              <a16:creationId xmlns:a16="http://schemas.microsoft.com/office/drawing/2014/main" id="{00000000-0008-0000-0500-00000E000000}"/>
            </a:ext>
          </a:extLst>
        </xdr:cNvPr>
        <xdr:cNvSpPr/>
      </xdr:nvSpPr>
      <xdr:spPr>
        <a:xfrm>
          <a:off x="36957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6</xdr:col>
      <xdr:colOff>464820</xdr:colOff>
      <xdr:row>11</xdr:row>
      <xdr:rowOff>175260</xdr:rowOff>
    </xdr:from>
    <xdr:to>
      <xdr:col>6</xdr:col>
      <xdr:colOff>579120</xdr:colOff>
      <xdr:row>15</xdr:row>
      <xdr:rowOff>7620</xdr:rowOff>
    </xdr:to>
    <xdr:sp macro="" textlink="">
      <xdr:nvSpPr>
        <xdr:cNvPr id="15" name="Parallelogram 14">
          <a:extLst>
            <a:ext uri="{FF2B5EF4-FFF2-40B4-BE49-F238E27FC236}">
              <a16:creationId xmlns:a16="http://schemas.microsoft.com/office/drawing/2014/main" id="{00000000-0008-0000-0500-00000F000000}"/>
            </a:ext>
          </a:extLst>
        </xdr:cNvPr>
        <xdr:cNvSpPr/>
      </xdr:nvSpPr>
      <xdr:spPr>
        <a:xfrm>
          <a:off x="41224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7</xdr:col>
      <xdr:colOff>312420</xdr:colOff>
      <xdr:row>11</xdr:row>
      <xdr:rowOff>175260</xdr:rowOff>
    </xdr:from>
    <xdr:to>
      <xdr:col>7</xdr:col>
      <xdr:colOff>426720</xdr:colOff>
      <xdr:row>15</xdr:row>
      <xdr:rowOff>7620</xdr:rowOff>
    </xdr:to>
    <xdr:sp macro="" textlink="">
      <xdr:nvSpPr>
        <xdr:cNvPr id="16" name="Parallelogram 15">
          <a:extLst>
            <a:ext uri="{FF2B5EF4-FFF2-40B4-BE49-F238E27FC236}">
              <a16:creationId xmlns:a16="http://schemas.microsoft.com/office/drawing/2014/main" id="{00000000-0008-0000-0500-000010000000}"/>
            </a:ext>
          </a:extLst>
        </xdr:cNvPr>
        <xdr:cNvSpPr/>
      </xdr:nvSpPr>
      <xdr:spPr>
        <a:xfrm>
          <a:off x="45796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8</xdr:col>
      <xdr:colOff>152400</xdr:colOff>
      <xdr:row>11</xdr:row>
      <xdr:rowOff>175260</xdr:rowOff>
    </xdr:from>
    <xdr:to>
      <xdr:col>8</xdr:col>
      <xdr:colOff>266700</xdr:colOff>
      <xdr:row>15</xdr:row>
      <xdr:rowOff>7620</xdr:rowOff>
    </xdr:to>
    <xdr:sp macro="" textlink="">
      <xdr:nvSpPr>
        <xdr:cNvPr id="17" name="Parallelogram 16">
          <a:extLst>
            <a:ext uri="{FF2B5EF4-FFF2-40B4-BE49-F238E27FC236}">
              <a16:creationId xmlns:a16="http://schemas.microsoft.com/office/drawing/2014/main" id="{00000000-0008-0000-0500-000011000000}"/>
            </a:ext>
          </a:extLst>
        </xdr:cNvPr>
        <xdr:cNvSpPr/>
      </xdr:nvSpPr>
      <xdr:spPr>
        <a:xfrm>
          <a:off x="50292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8</xdr:col>
      <xdr:colOff>579120</xdr:colOff>
      <xdr:row>11</xdr:row>
      <xdr:rowOff>175260</xdr:rowOff>
    </xdr:from>
    <xdr:to>
      <xdr:col>9</xdr:col>
      <xdr:colOff>83820</xdr:colOff>
      <xdr:row>15</xdr:row>
      <xdr:rowOff>7620</xdr:rowOff>
    </xdr:to>
    <xdr:sp macro="" textlink="">
      <xdr:nvSpPr>
        <xdr:cNvPr id="18" name="Parallelogram 17">
          <a:extLst>
            <a:ext uri="{FF2B5EF4-FFF2-40B4-BE49-F238E27FC236}">
              <a16:creationId xmlns:a16="http://schemas.microsoft.com/office/drawing/2014/main" id="{00000000-0008-0000-0500-000012000000}"/>
            </a:ext>
          </a:extLst>
        </xdr:cNvPr>
        <xdr:cNvSpPr/>
      </xdr:nvSpPr>
      <xdr:spPr>
        <a:xfrm>
          <a:off x="54559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9</xdr:col>
      <xdr:colOff>426720</xdr:colOff>
      <xdr:row>11</xdr:row>
      <xdr:rowOff>175260</xdr:rowOff>
    </xdr:from>
    <xdr:to>
      <xdr:col>9</xdr:col>
      <xdr:colOff>541020</xdr:colOff>
      <xdr:row>15</xdr:row>
      <xdr:rowOff>7620</xdr:rowOff>
    </xdr:to>
    <xdr:sp macro="" textlink="">
      <xdr:nvSpPr>
        <xdr:cNvPr id="19" name="Parallelogram 18">
          <a:extLst>
            <a:ext uri="{FF2B5EF4-FFF2-40B4-BE49-F238E27FC236}">
              <a16:creationId xmlns:a16="http://schemas.microsoft.com/office/drawing/2014/main" id="{00000000-0008-0000-0500-000013000000}"/>
            </a:ext>
          </a:extLst>
        </xdr:cNvPr>
        <xdr:cNvSpPr/>
      </xdr:nvSpPr>
      <xdr:spPr>
        <a:xfrm>
          <a:off x="59131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10</xdr:col>
      <xdr:colOff>281940</xdr:colOff>
      <xdr:row>11</xdr:row>
      <xdr:rowOff>175260</xdr:rowOff>
    </xdr:from>
    <xdr:to>
      <xdr:col>10</xdr:col>
      <xdr:colOff>396240</xdr:colOff>
      <xdr:row>15</xdr:row>
      <xdr:rowOff>7620</xdr:rowOff>
    </xdr:to>
    <xdr:sp macro="" textlink="">
      <xdr:nvSpPr>
        <xdr:cNvPr id="20" name="Parallelogram 19">
          <a:extLst>
            <a:ext uri="{FF2B5EF4-FFF2-40B4-BE49-F238E27FC236}">
              <a16:creationId xmlns:a16="http://schemas.microsoft.com/office/drawing/2014/main" id="{00000000-0008-0000-0500-000014000000}"/>
            </a:ext>
          </a:extLst>
        </xdr:cNvPr>
        <xdr:cNvSpPr/>
      </xdr:nvSpPr>
      <xdr:spPr>
        <a:xfrm>
          <a:off x="637794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11</xdr:col>
      <xdr:colOff>99060</xdr:colOff>
      <xdr:row>11</xdr:row>
      <xdr:rowOff>175260</xdr:rowOff>
    </xdr:from>
    <xdr:to>
      <xdr:col>11</xdr:col>
      <xdr:colOff>213360</xdr:colOff>
      <xdr:row>15</xdr:row>
      <xdr:rowOff>7620</xdr:rowOff>
    </xdr:to>
    <xdr:sp macro="" textlink="">
      <xdr:nvSpPr>
        <xdr:cNvPr id="21" name="Parallelogram 20">
          <a:extLst>
            <a:ext uri="{FF2B5EF4-FFF2-40B4-BE49-F238E27FC236}">
              <a16:creationId xmlns:a16="http://schemas.microsoft.com/office/drawing/2014/main" id="{00000000-0008-0000-0500-000015000000}"/>
            </a:ext>
          </a:extLst>
        </xdr:cNvPr>
        <xdr:cNvSpPr/>
      </xdr:nvSpPr>
      <xdr:spPr>
        <a:xfrm>
          <a:off x="68046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11</xdr:col>
      <xdr:colOff>556260</xdr:colOff>
      <xdr:row>11</xdr:row>
      <xdr:rowOff>175260</xdr:rowOff>
    </xdr:from>
    <xdr:to>
      <xdr:col>12</xdr:col>
      <xdr:colOff>60960</xdr:colOff>
      <xdr:row>15</xdr:row>
      <xdr:rowOff>7620</xdr:rowOff>
    </xdr:to>
    <xdr:sp macro="" textlink="">
      <xdr:nvSpPr>
        <xdr:cNvPr id="22" name="Parallelogram 21">
          <a:extLst>
            <a:ext uri="{FF2B5EF4-FFF2-40B4-BE49-F238E27FC236}">
              <a16:creationId xmlns:a16="http://schemas.microsoft.com/office/drawing/2014/main" id="{00000000-0008-0000-0500-000016000000}"/>
            </a:ext>
          </a:extLst>
        </xdr:cNvPr>
        <xdr:cNvSpPr/>
      </xdr:nvSpPr>
      <xdr:spPr>
        <a:xfrm>
          <a:off x="72618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12</xdr:col>
      <xdr:colOff>396240</xdr:colOff>
      <xdr:row>11</xdr:row>
      <xdr:rowOff>175260</xdr:rowOff>
    </xdr:from>
    <xdr:to>
      <xdr:col>12</xdr:col>
      <xdr:colOff>510540</xdr:colOff>
      <xdr:row>15</xdr:row>
      <xdr:rowOff>7620</xdr:rowOff>
    </xdr:to>
    <xdr:sp macro="" textlink="">
      <xdr:nvSpPr>
        <xdr:cNvPr id="23" name="Parallelogram 22">
          <a:extLst>
            <a:ext uri="{FF2B5EF4-FFF2-40B4-BE49-F238E27FC236}">
              <a16:creationId xmlns:a16="http://schemas.microsoft.com/office/drawing/2014/main" id="{00000000-0008-0000-0500-000017000000}"/>
            </a:ext>
          </a:extLst>
        </xdr:cNvPr>
        <xdr:cNvSpPr/>
      </xdr:nvSpPr>
      <xdr:spPr>
        <a:xfrm>
          <a:off x="771144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13</xdr:col>
      <xdr:colOff>213360</xdr:colOff>
      <xdr:row>11</xdr:row>
      <xdr:rowOff>175260</xdr:rowOff>
    </xdr:from>
    <xdr:to>
      <xdr:col>13</xdr:col>
      <xdr:colOff>327660</xdr:colOff>
      <xdr:row>15</xdr:row>
      <xdr:rowOff>7620</xdr:rowOff>
    </xdr:to>
    <xdr:sp macro="" textlink="">
      <xdr:nvSpPr>
        <xdr:cNvPr id="24" name="Parallelogram 23">
          <a:extLst>
            <a:ext uri="{FF2B5EF4-FFF2-40B4-BE49-F238E27FC236}">
              <a16:creationId xmlns:a16="http://schemas.microsoft.com/office/drawing/2014/main" id="{00000000-0008-0000-0500-000018000000}"/>
            </a:ext>
          </a:extLst>
        </xdr:cNvPr>
        <xdr:cNvSpPr/>
      </xdr:nvSpPr>
      <xdr:spPr>
        <a:xfrm>
          <a:off x="81381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14</xdr:col>
      <xdr:colOff>60960</xdr:colOff>
      <xdr:row>11</xdr:row>
      <xdr:rowOff>175260</xdr:rowOff>
    </xdr:from>
    <xdr:to>
      <xdr:col>14</xdr:col>
      <xdr:colOff>175260</xdr:colOff>
      <xdr:row>15</xdr:row>
      <xdr:rowOff>7620</xdr:rowOff>
    </xdr:to>
    <xdr:sp macro="" textlink="">
      <xdr:nvSpPr>
        <xdr:cNvPr id="25" name="Parallelogram 24">
          <a:extLst>
            <a:ext uri="{FF2B5EF4-FFF2-40B4-BE49-F238E27FC236}">
              <a16:creationId xmlns:a16="http://schemas.microsoft.com/office/drawing/2014/main" id="{00000000-0008-0000-0500-000019000000}"/>
            </a:ext>
          </a:extLst>
        </xdr:cNvPr>
        <xdr:cNvSpPr/>
      </xdr:nvSpPr>
      <xdr:spPr>
        <a:xfrm>
          <a:off x="85953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14</xdr:col>
      <xdr:colOff>594360</xdr:colOff>
      <xdr:row>12</xdr:row>
      <xdr:rowOff>60960</xdr:rowOff>
    </xdr:from>
    <xdr:to>
      <xdr:col>15</xdr:col>
      <xdr:colOff>601980</xdr:colOff>
      <xdr:row>14</xdr:row>
      <xdr:rowOff>114300</xdr:rowOff>
    </xdr:to>
    <xdr:sp macro="" textlink="">
      <xdr:nvSpPr>
        <xdr:cNvPr id="27" name="Rectangle 26">
          <a:extLst>
            <a:ext uri="{FF2B5EF4-FFF2-40B4-BE49-F238E27FC236}">
              <a16:creationId xmlns:a16="http://schemas.microsoft.com/office/drawing/2014/main" id="{00000000-0008-0000-0500-00001B000000}"/>
            </a:ext>
          </a:extLst>
        </xdr:cNvPr>
        <xdr:cNvSpPr/>
      </xdr:nvSpPr>
      <xdr:spPr>
        <a:xfrm>
          <a:off x="9128760" y="2255520"/>
          <a:ext cx="617220" cy="4191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449580</xdr:colOff>
      <xdr:row>13</xdr:row>
      <xdr:rowOff>30480</xdr:rowOff>
    </xdr:from>
    <xdr:to>
      <xdr:col>15</xdr:col>
      <xdr:colOff>22860</xdr:colOff>
      <xdr:row>13</xdr:row>
      <xdr:rowOff>167640</xdr:rowOff>
    </xdr:to>
    <xdr:sp macro="" textlink="">
      <xdr:nvSpPr>
        <xdr:cNvPr id="28" name="Rectangle 27">
          <a:extLst>
            <a:ext uri="{FF2B5EF4-FFF2-40B4-BE49-F238E27FC236}">
              <a16:creationId xmlns:a16="http://schemas.microsoft.com/office/drawing/2014/main" id="{00000000-0008-0000-0500-00001C000000}"/>
            </a:ext>
          </a:extLst>
        </xdr:cNvPr>
        <xdr:cNvSpPr/>
      </xdr:nvSpPr>
      <xdr:spPr>
        <a:xfrm>
          <a:off x="1059180" y="2407920"/>
          <a:ext cx="8107680" cy="137160"/>
        </a:xfrm>
        <a:prstGeom prst="rect">
          <a:avLst/>
        </a:prstGeom>
        <a:solidFill>
          <a:schemeClr val="bg1"/>
        </a:solid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xdr:from>
      <xdr:col>1</xdr:col>
      <xdr:colOff>358140</xdr:colOff>
      <xdr:row>11</xdr:row>
      <xdr:rowOff>80010</xdr:rowOff>
    </xdr:from>
    <xdr:to>
      <xdr:col>16</xdr:col>
      <xdr:colOff>129540</xdr:colOff>
      <xdr:row>11</xdr:row>
      <xdr:rowOff>80010</xdr:rowOff>
    </xdr:to>
    <xdr:cxnSp macro="">
      <xdr:nvCxnSpPr>
        <xdr:cNvPr id="33" name="Straight Connector 32">
          <a:extLst>
            <a:ext uri="{FF2B5EF4-FFF2-40B4-BE49-F238E27FC236}">
              <a16:creationId xmlns:a16="http://schemas.microsoft.com/office/drawing/2014/main" id="{00000000-0008-0000-0500-000021000000}"/>
            </a:ext>
          </a:extLst>
        </xdr:cNvPr>
        <xdr:cNvCxnSpPr/>
      </xdr:nvCxnSpPr>
      <xdr:spPr>
        <a:xfrm>
          <a:off x="967740" y="209169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7</xdr:row>
      <xdr:rowOff>87630</xdr:rowOff>
    </xdr:from>
    <xdr:to>
      <xdr:col>16</xdr:col>
      <xdr:colOff>129540</xdr:colOff>
      <xdr:row>7</xdr:row>
      <xdr:rowOff>87630</xdr:rowOff>
    </xdr:to>
    <xdr:cxnSp macro="">
      <xdr:nvCxnSpPr>
        <xdr:cNvPr id="34" name="Straight Connector 33">
          <a:extLst>
            <a:ext uri="{FF2B5EF4-FFF2-40B4-BE49-F238E27FC236}">
              <a16:creationId xmlns:a16="http://schemas.microsoft.com/office/drawing/2014/main" id="{00000000-0008-0000-0500-000022000000}"/>
            </a:ext>
          </a:extLst>
        </xdr:cNvPr>
        <xdr:cNvCxnSpPr/>
      </xdr:nvCxnSpPr>
      <xdr:spPr>
        <a:xfrm>
          <a:off x="967740" y="136779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9</xdr:row>
      <xdr:rowOff>95250</xdr:rowOff>
    </xdr:from>
    <xdr:to>
      <xdr:col>2</xdr:col>
      <xdr:colOff>213360</xdr:colOff>
      <xdr:row>9</xdr:row>
      <xdr:rowOff>95250</xdr:rowOff>
    </xdr:to>
    <xdr:cxnSp macro="">
      <xdr:nvCxnSpPr>
        <xdr:cNvPr id="35" name="Straight Connector 34">
          <a:extLst>
            <a:ext uri="{FF2B5EF4-FFF2-40B4-BE49-F238E27FC236}">
              <a16:creationId xmlns:a16="http://schemas.microsoft.com/office/drawing/2014/main" id="{00000000-0008-0000-0500-000023000000}"/>
            </a:ext>
          </a:extLst>
        </xdr:cNvPr>
        <xdr:cNvCxnSpPr/>
      </xdr:nvCxnSpPr>
      <xdr:spPr>
        <a:xfrm>
          <a:off x="96774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525780</xdr:colOff>
      <xdr:row>9</xdr:row>
      <xdr:rowOff>95250</xdr:rowOff>
    </xdr:from>
    <xdr:to>
      <xdr:col>3</xdr:col>
      <xdr:colOff>381000</xdr:colOff>
      <xdr:row>9</xdr:row>
      <xdr:rowOff>95250</xdr:rowOff>
    </xdr:to>
    <xdr:cxnSp macro="">
      <xdr:nvCxnSpPr>
        <xdr:cNvPr id="37" name="Straight Connector 36">
          <a:extLst>
            <a:ext uri="{FF2B5EF4-FFF2-40B4-BE49-F238E27FC236}">
              <a16:creationId xmlns:a16="http://schemas.microsoft.com/office/drawing/2014/main" id="{00000000-0008-0000-0500-000025000000}"/>
            </a:ext>
          </a:extLst>
        </xdr:cNvPr>
        <xdr:cNvCxnSpPr/>
      </xdr:nvCxnSpPr>
      <xdr:spPr>
        <a:xfrm>
          <a:off x="174498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114300</xdr:colOff>
      <xdr:row>9</xdr:row>
      <xdr:rowOff>95250</xdr:rowOff>
    </xdr:from>
    <xdr:to>
      <xdr:col>4</xdr:col>
      <xdr:colOff>579120</xdr:colOff>
      <xdr:row>9</xdr:row>
      <xdr:rowOff>95250</xdr:rowOff>
    </xdr:to>
    <xdr:cxnSp macro="">
      <xdr:nvCxnSpPr>
        <xdr:cNvPr id="38" name="Straight Connector 37">
          <a:extLst>
            <a:ext uri="{FF2B5EF4-FFF2-40B4-BE49-F238E27FC236}">
              <a16:creationId xmlns:a16="http://schemas.microsoft.com/office/drawing/2014/main" id="{00000000-0008-0000-0500-000026000000}"/>
            </a:ext>
          </a:extLst>
        </xdr:cNvPr>
        <xdr:cNvCxnSpPr/>
      </xdr:nvCxnSpPr>
      <xdr:spPr>
        <a:xfrm>
          <a:off x="25527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419100</xdr:colOff>
      <xdr:row>9</xdr:row>
      <xdr:rowOff>95250</xdr:rowOff>
    </xdr:from>
    <xdr:to>
      <xdr:col>6</xdr:col>
      <xdr:colOff>274320</xdr:colOff>
      <xdr:row>9</xdr:row>
      <xdr:rowOff>95250</xdr:rowOff>
    </xdr:to>
    <xdr:cxnSp macro="">
      <xdr:nvCxnSpPr>
        <xdr:cNvPr id="39" name="Straight Connector 38">
          <a:extLst>
            <a:ext uri="{FF2B5EF4-FFF2-40B4-BE49-F238E27FC236}">
              <a16:creationId xmlns:a16="http://schemas.microsoft.com/office/drawing/2014/main" id="{00000000-0008-0000-0500-000027000000}"/>
            </a:ext>
          </a:extLst>
        </xdr:cNvPr>
        <xdr:cNvCxnSpPr/>
      </xdr:nvCxnSpPr>
      <xdr:spPr>
        <a:xfrm>
          <a:off x="34671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586740</xdr:colOff>
      <xdr:row>9</xdr:row>
      <xdr:rowOff>95250</xdr:rowOff>
    </xdr:from>
    <xdr:to>
      <xdr:col>7</xdr:col>
      <xdr:colOff>441960</xdr:colOff>
      <xdr:row>9</xdr:row>
      <xdr:rowOff>95250</xdr:rowOff>
    </xdr:to>
    <xdr:cxnSp macro="">
      <xdr:nvCxnSpPr>
        <xdr:cNvPr id="40" name="Straight Connector 39">
          <a:extLst>
            <a:ext uri="{FF2B5EF4-FFF2-40B4-BE49-F238E27FC236}">
              <a16:creationId xmlns:a16="http://schemas.microsoft.com/office/drawing/2014/main" id="{00000000-0008-0000-0500-000028000000}"/>
            </a:ext>
          </a:extLst>
        </xdr:cNvPr>
        <xdr:cNvCxnSpPr/>
      </xdr:nvCxnSpPr>
      <xdr:spPr>
        <a:xfrm>
          <a:off x="424434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175260</xdr:colOff>
      <xdr:row>9</xdr:row>
      <xdr:rowOff>95250</xdr:rowOff>
    </xdr:from>
    <xdr:to>
      <xdr:col>9</xdr:col>
      <xdr:colOff>30480</xdr:colOff>
      <xdr:row>9</xdr:row>
      <xdr:rowOff>95250</xdr:rowOff>
    </xdr:to>
    <xdr:cxnSp macro="">
      <xdr:nvCxnSpPr>
        <xdr:cNvPr id="41" name="Straight Connector 40">
          <a:extLst>
            <a:ext uri="{FF2B5EF4-FFF2-40B4-BE49-F238E27FC236}">
              <a16:creationId xmlns:a16="http://schemas.microsoft.com/office/drawing/2014/main" id="{00000000-0008-0000-0500-000029000000}"/>
            </a:ext>
          </a:extLst>
        </xdr:cNvPr>
        <xdr:cNvCxnSpPr/>
      </xdr:nvCxnSpPr>
      <xdr:spPr>
        <a:xfrm>
          <a:off x="505206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419100</xdr:colOff>
      <xdr:row>9</xdr:row>
      <xdr:rowOff>95250</xdr:rowOff>
    </xdr:from>
    <xdr:to>
      <xdr:col>10</xdr:col>
      <xdr:colOff>274320</xdr:colOff>
      <xdr:row>9</xdr:row>
      <xdr:rowOff>95250</xdr:rowOff>
    </xdr:to>
    <xdr:cxnSp macro="">
      <xdr:nvCxnSpPr>
        <xdr:cNvPr id="45" name="Straight Connector 44">
          <a:extLst>
            <a:ext uri="{FF2B5EF4-FFF2-40B4-BE49-F238E27FC236}">
              <a16:creationId xmlns:a16="http://schemas.microsoft.com/office/drawing/2014/main" id="{00000000-0008-0000-0500-00002D000000}"/>
            </a:ext>
          </a:extLst>
        </xdr:cNvPr>
        <xdr:cNvCxnSpPr/>
      </xdr:nvCxnSpPr>
      <xdr:spPr>
        <a:xfrm>
          <a:off x="59055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586740</xdr:colOff>
      <xdr:row>9</xdr:row>
      <xdr:rowOff>95250</xdr:rowOff>
    </xdr:from>
    <xdr:to>
      <xdr:col>11</xdr:col>
      <xdr:colOff>441960</xdr:colOff>
      <xdr:row>9</xdr:row>
      <xdr:rowOff>95250</xdr:rowOff>
    </xdr:to>
    <xdr:cxnSp macro="">
      <xdr:nvCxnSpPr>
        <xdr:cNvPr id="46" name="Straight Connector 45">
          <a:extLst>
            <a:ext uri="{FF2B5EF4-FFF2-40B4-BE49-F238E27FC236}">
              <a16:creationId xmlns:a16="http://schemas.microsoft.com/office/drawing/2014/main" id="{00000000-0008-0000-0500-00002E000000}"/>
            </a:ext>
          </a:extLst>
        </xdr:cNvPr>
        <xdr:cNvCxnSpPr/>
      </xdr:nvCxnSpPr>
      <xdr:spPr>
        <a:xfrm>
          <a:off x="668274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175260</xdr:colOff>
      <xdr:row>9</xdr:row>
      <xdr:rowOff>95250</xdr:rowOff>
    </xdr:from>
    <xdr:to>
      <xdr:col>13</xdr:col>
      <xdr:colOff>30480</xdr:colOff>
      <xdr:row>9</xdr:row>
      <xdr:rowOff>95250</xdr:rowOff>
    </xdr:to>
    <xdr:cxnSp macro="">
      <xdr:nvCxnSpPr>
        <xdr:cNvPr id="47" name="Straight Connector 46">
          <a:extLst>
            <a:ext uri="{FF2B5EF4-FFF2-40B4-BE49-F238E27FC236}">
              <a16:creationId xmlns:a16="http://schemas.microsoft.com/office/drawing/2014/main" id="{00000000-0008-0000-0500-00002F000000}"/>
            </a:ext>
          </a:extLst>
        </xdr:cNvPr>
        <xdr:cNvCxnSpPr/>
      </xdr:nvCxnSpPr>
      <xdr:spPr>
        <a:xfrm>
          <a:off x="749046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480060</xdr:colOff>
      <xdr:row>9</xdr:row>
      <xdr:rowOff>95250</xdr:rowOff>
    </xdr:from>
    <xdr:to>
      <xdr:col>14</xdr:col>
      <xdr:colOff>335280</xdr:colOff>
      <xdr:row>9</xdr:row>
      <xdr:rowOff>95250</xdr:rowOff>
    </xdr:to>
    <xdr:cxnSp macro="">
      <xdr:nvCxnSpPr>
        <xdr:cNvPr id="48" name="Straight Connector 47">
          <a:extLst>
            <a:ext uri="{FF2B5EF4-FFF2-40B4-BE49-F238E27FC236}">
              <a16:creationId xmlns:a16="http://schemas.microsoft.com/office/drawing/2014/main" id="{00000000-0008-0000-0500-000030000000}"/>
            </a:ext>
          </a:extLst>
        </xdr:cNvPr>
        <xdr:cNvCxnSpPr/>
      </xdr:nvCxnSpPr>
      <xdr:spPr>
        <a:xfrm>
          <a:off x="840486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38100</xdr:colOff>
      <xdr:row>9</xdr:row>
      <xdr:rowOff>95250</xdr:rowOff>
    </xdr:from>
    <xdr:to>
      <xdr:col>15</xdr:col>
      <xdr:colOff>502920</xdr:colOff>
      <xdr:row>9</xdr:row>
      <xdr:rowOff>95250</xdr:rowOff>
    </xdr:to>
    <xdr:cxnSp macro="">
      <xdr:nvCxnSpPr>
        <xdr:cNvPr id="49" name="Straight Connector 48">
          <a:extLst>
            <a:ext uri="{FF2B5EF4-FFF2-40B4-BE49-F238E27FC236}">
              <a16:creationId xmlns:a16="http://schemas.microsoft.com/office/drawing/2014/main" id="{00000000-0008-0000-0500-000031000000}"/>
            </a:ext>
          </a:extLst>
        </xdr:cNvPr>
        <xdr:cNvCxnSpPr/>
      </xdr:nvCxnSpPr>
      <xdr:spPr>
        <a:xfrm>
          <a:off x="91821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19</xdr:row>
      <xdr:rowOff>80010</xdr:rowOff>
    </xdr:from>
    <xdr:to>
      <xdr:col>16</xdr:col>
      <xdr:colOff>129540</xdr:colOff>
      <xdr:row>19</xdr:row>
      <xdr:rowOff>80010</xdr:rowOff>
    </xdr:to>
    <xdr:cxnSp macro="">
      <xdr:nvCxnSpPr>
        <xdr:cNvPr id="51" name="Straight Connector 50">
          <a:extLst>
            <a:ext uri="{FF2B5EF4-FFF2-40B4-BE49-F238E27FC236}">
              <a16:creationId xmlns:a16="http://schemas.microsoft.com/office/drawing/2014/main" id="{00000000-0008-0000-0500-000033000000}"/>
            </a:ext>
          </a:extLst>
        </xdr:cNvPr>
        <xdr:cNvCxnSpPr/>
      </xdr:nvCxnSpPr>
      <xdr:spPr>
        <a:xfrm>
          <a:off x="967740" y="355473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15</xdr:row>
      <xdr:rowOff>87630</xdr:rowOff>
    </xdr:from>
    <xdr:to>
      <xdr:col>16</xdr:col>
      <xdr:colOff>129540</xdr:colOff>
      <xdr:row>15</xdr:row>
      <xdr:rowOff>87630</xdr:rowOff>
    </xdr:to>
    <xdr:cxnSp macro="">
      <xdr:nvCxnSpPr>
        <xdr:cNvPr id="52" name="Straight Connector 51">
          <a:extLst>
            <a:ext uri="{FF2B5EF4-FFF2-40B4-BE49-F238E27FC236}">
              <a16:creationId xmlns:a16="http://schemas.microsoft.com/office/drawing/2014/main" id="{00000000-0008-0000-0500-000034000000}"/>
            </a:ext>
          </a:extLst>
        </xdr:cNvPr>
        <xdr:cNvCxnSpPr/>
      </xdr:nvCxnSpPr>
      <xdr:spPr>
        <a:xfrm>
          <a:off x="967740" y="283083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17</xdr:row>
      <xdr:rowOff>95250</xdr:rowOff>
    </xdr:from>
    <xdr:to>
      <xdr:col>2</xdr:col>
      <xdr:colOff>213360</xdr:colOff>
      <xdr:row>17</xdr:row>
      <xdr:rowOff>95250</xdr:rowOff>
    </xdr:to>
    <xdr:cxnSp macro="">
      <xdr:nvCxnSpPr>
        <xdr:cNvPr id="53" name="Straight Connector 52">
          <a:extLst>
            <a:ext uri="{FF2B5EF4-FFF2-40B4-BE49-F238E27FC236}">
              <a16:creationId xmlns:a16="http://schemas.microsoft.com/office/drawing/2014/main" id="{00000000-0008-0000-0500-000035000000}"/>
            </a:ext>
          </a:extLst>
        </xdr:cNvPr>
        <xdr:cNvCxnSpPr/>
      </xdr:nvCxnSpPr>
      <xdr:spPr>
        <a:xfrm>
          <a:off x="96774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525780</xdr:colOff>
      <xdr:row>17</xdr:row>
      <xdr:rowOff>95250</xdr:rowOff>
    </xdr:from>
    <xdr:to>
      <xdr:col>3</xdr:col>
      <xdr:colOff>381000</xdr:colOff>
      <xdr:row>17</xdr:row>
      <xdr:rowOff>95250</xdr:rowOff>
    </xdr:to>
    <xdr:cxnSp macro="">
      <xdr:nvCxnSpPr>
        <xdr:cNvPr id="54" name="Straight Connector 53">
          <a:extLst>
            <a:ext uri="{FF2B5EF4-FFF2-40B4-BE49-F238E27FC236}">
              <a16:creationId xmlns:a16="http://schemas.microsoft.com/office/drawing/2014/main" id="{00000000-0008-0000-0500-000036000000}"/>
            </a:ext>
          </a:extLst>
        </xdr:cNvPr>
        <xdr:cNvCxnSpPr/>
      </xdr:nvCxnSpPr>
      <xdr:spPr>
        <a:xfrm>
          <a:off x="174498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114300</xdr:colOff>
      <xdr:row>17</xdr:row>
      <xdr:rowOff>95250</xdr:rowOff>
    </xdr:from>
    <xdr:to>
      <xdr:col>4</xdr:col>
      <xdr:colOff>579120</xdr:colOff>
      <xdr:row>17</xdr:row>
      <xdr:rowOff>95250</xdr:rowOff>
    </xdr:to>
    <xdr:cxnSp macro="">
      <xdr:nvCxnSpPr>
        <xdr:cNvPr id="55" name="Straight Connector 54">
          <a:extLst>
            <a:ext uri="{FF2B5EF4-FFF2-40B4-BE49-F238E27FC236}">
              <a16:creationId xmlns:a16="http://schemas.microsoft.com/office/drawing/2014/main" id="{00000000-0008-0000-0500-000037000000}"/>
            </a:ext>
          </a:extLst>
        </xdr:cNvPr>
        <xdr:cNvCxnSpPr/>
      </xdr:nvCxnSpPr>
      <xdr:spPr>
        <a:xfrm>
          <a:off x="25527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419100</xdr:colOff>
      <xdr:row>17</xdr:row>
      <xdr:rowOff>95250</xdr:rowOff>
    </xdr:from>
    <xdr:to>
      <xdr:col>6</xdr:col>
      <xdr:colOff>274320</xdr:colOff>
      <xdr:row>17</xdr:row>
      <xdr:rowOff>95250</xdr:rowOff>
    </xdr:to>
    <xdr:cxnSp macro="">
      <xdr:nvCxnSpPr>
        <xdr:cNvPr id="56" name="Straight Connector 55">
          <a:extLst>
            <a:ext uri="{FF2B5EF4-FFF2-40B4-BE49-F238E27FC236}">
              <a16:creationId xmlns:a16="http://schemas.microsoft.com/office/drawing/2014/main" id="{00000000-0008-0000-0500-000038000000}"/>
            </a:ext>
          </a:extLst>
        </xdr:cNvPr>
        <xdr:cNvCxnSpPr/>
      </xdr:nvCxnSpPr>
      <xdr:spPr>
        <a:xfrm>
          <a:off x="34671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586740</xdr:colOff>
      <xdr:row>17</xdr:row>
      <xdr:rowOff>95250</xdr:rowOff>
    </xdr:from>
    <xdr:to>
      <xdr:col>7</xdr:col>
      <xdr:colOff>441960</xdr:colOff>
      <xdr:row>17</xdr:row>
      <xdr:rowOff>95250</xdr:rowOff>
    </xdr:to>
    <xdr:cxnSp macro="">
      <xdr:nvCxnSpPr>
        <xdr:cNvPr id="57" name="Straight Connector 56">
          <a:extLst>
            <a:ext uri="{FF2B5EF4-FFF2-40B4-BE49-F238E27FC236}">
              <a16:creationId xmlns:a16="http://schemas.microsoft.com/office/drawing/2014/main" id="{00000000-0008-0000-0500-000039000000}"/>
            </a:ext>
          </a:extLst>
        </xdr:cNvPr>
        <xdr:cNvCxnSpPr/>
      </xdr:nvCxnSpPr>
      <xdr:spPr>
        <a:xfrm>
          <a:off x="424434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175260</xdr:colOff>
      <xdr:row>17</xdr:row>
      <xdr:rowOff>95250</xdr:rowOff>
    </xdr:from>
    <xdr:to>
      <xdr:col>9</xdr:col>
      <xdr:colOff>30480</xdr:colOff>
      <xdr:row>17</xdr:row>
      <xdr:rowOff>95250</xdr:rowOff>
    </xdr:to>
    <xdr:cxnSp macro="">
      <xdr:nvCxnSpPr>
        <xdr:cNvPr id="58" name="Straight Connector 57">
          <a:extLst>
            <a:ext uri="{FF2B5EF4-FFF2-40B4-BE49-F238E27FC236}">
              <a16:creationId xmlns:a16="http://schemas.microsoft.com/office/drawing/2014/main" id="{00000000-0008-0000-0500-00003A000000}"/>
            </a:ext>
          </a:extLst>
        </xdr:cNvPr>
        <xdr:cNvCxnSpPr/>
      </xdr:nvCxnSpPr>
      <xdr:spPr>
        <a:xfrm>
          <a:off x="505206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419100</xdr:colOff>
      <xdr:row>17</xdr:row>
      <xdr:rowOff>95250</xdr:rowOff>
    </xdr:from>
    <xdr:to>
      <xdr:col>10</xdr:col>
      <xdr:colOff>274320</xdr:colOff>
      <xdr:row>17</xdr:row>
      <xdr:rowOff>95250</xdr:rowOff>
    </xdr:to>
    <xdr:cxnSp macro="">
      <xdr:nvCxnSpPr>
        <xdr:cNvPr id="59" name="Straight Connector 58">
          <a:extLst>
            <a:ext uri="{FF2B5EF4-FFF2-40B4-BE49-F238E27FC236}">
              <a16:creationId xmlns:a16="http://schemas.microsoft.com/office/drawing/2014/main" id="{00000000-0008-0000-0500-00003B000000}"/>
            </a:ext>
          </a:extLst>
        </xdr:cNvPr>
        <xdr:cNvCxnSpPr/>
      </xdr:nvCxnSpPr>
      <xdr:spPr>
        <a:xfrm>
          <a:off x="59055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586740</xdr:colOff>
      <xdr:row>17</xdr:row>
      <xdr:rowOff>95250</xdr:rowOff>
    </xdr:from>
    <xdr:to>
      <xdr:col>11</xdr:col>
      <xdr:colOff>441960</xdr:colOff>
      <xdr:row>17</xdr:row>
      <xdr:rowOff>95250</xdr:rowOff>
    </xdr:to>
    <xdr:cxnSp macro="">
      <xdr:nvCxnSpPr>
        <xdr:cNvPr id="60" name="Straight Connector 59">
          <a:extLst>
            <a:ext uri="{FF2B5EF4-FFF2-40B4-BE49-F238E27FC236}">
              <a16:creationId xmlns:a16="http://schemas.microsoft.com/office/drawing/2014/main" id="{00000000-0008-0000-0500-00003C000000}"/>
            </a:ext>
          </a:extLst>
        </xdr:cNvPr>
        <xdr:cNvCxnSpPr/>
      </xdr:nvCxnSpPr>
      <xdr:spPr>
        <a:xfrm>
          <a:off x="668274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175260</xdr:colOff>
      <xdr:row>17</xdr:row>
      <xdr:rowOff>95250</xdr:rowOff>
    </xdr:from>
    <xdr:to>
      <xdr:col>13</xdr:col>
      <xdr:colOff>30480</xdr:colOff>
      <xdr:row>17</xdr:row>
      <xdr:rowOff>95250</xdr:rowOff>
    </xdr:to>
    <xdr:cxnSp macro="">
      <xdr:nvCxnSpPr>
        <xdr:cNvPr id="61" name="Straight Connector 60">
          <a:extLst>
            <a:ext uri="{FF2B5EF4-FFF2-40B4-BE49-F238E27FC236}">
              <a16:creationId xmlns:a16="http://schemas.microsoft.com/office/drawing/2014/main" id="{00000000-0008-0000-0500-00003D000000}"/>
            </a:ext>
          </a:extLst>
        </xdr:cNvPr>
        <xdr:cNvCxnSpPr/>
      </xdr:nvCxnSpPr>
      <xdr:spPr>
        <a:xfrm>
          <a:off x="749046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480060</xdr:colOff>
      <xdr:row>17</xdr:row>
      <xdr:rowOff>95250</xdr:rowOff>
    </xdr:from>
    <xdr:to>
      <xdr:col>14</xdr:col>
      <xdr:colOff>335280</xdr:colOff>
      <xdr:row>17</xdr:row>
      <xdr:rowOff>95250</xdr:rowOff>
    </xdr:to>
    <xdr:cxnSp macro="">
      <xdr:nvCxnSpPr>
        <xdr:cNvPr id="62" name="Straight Connector 61">
          <a:extLst>
            <a:ext uri="{FF2B5EF4-FFF2-40B4-BE49-F238E27FC236}">
              <a16:creationId xmlns:a16="http://schemas.microsoft.com/office/drawing/2014/main" id="{00000000-0008-0000-0500-00003E000000}"/>
            </a:ext>
          </a:extLst>
        </xdr:cNvPr>
        <xdr:cNvCxnSpPr/>
      </xdr:nvCxnSpPr>
      <xdr:spPr>
        <a:xfrm>
          <a:off x="840486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38100</xdr:colOff>
      <xdr:row>17</xdr:row>
      <xdr:rowOff>95250</xdr:rowOff>
    </xdr:from>
    <xdr:to>
      <xdr:col>15</xdr:col>
      <xdr:colOff>502920</xdr:colOff>
      <xdr:row>17</xdr:row>
      <xdr:rowOff>95250</xdr:rowOff>
    </xdr:to>
    <xdr:cxnSp macro="">
      <xdr:nvCxnSpPr>
        <xdr:cNvPr id="63" name="Straight Connector 62">
          <a:extLst>
            <a:ext uri="{FF2B5EF4-FFF2-40B4-BE49-F238E27FC236}">
              <a16:creationId xmlns:a16="http://schemas.microsoft.com/office/drawing/2014/main" id="{00000000-0008-0000-0500-00003F000000}"/>
            </a:ext>
          </a:extLst>
        </xdr:cNvPr>
        <xdr:cNvCxnSpPr/>
      </xdr:nvCxnSpPr>
      <xdr:spPr>
        <a:xfrm>
          <a:off x="91821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601980</xdr:colOff>
      <xdr:row>11</xdr:row>
      <xdr:rowOff>76200</xdr:rowOff>
    </xdr:from>
    <xdr:to>
      <xdr:col>17</xdr:col>
      <xdr:colOff>7620</xdr:colOff>
      <xdr:row>13</xdr:row>
      <xdr:rowOff>87630</xdr:rowOff>
    </xdr:to>
    <xdr:cxnSp macro="">
      <xdr:nvCxnSpPr>
        <xdr:cNvPr id="66" name="Straight Arrow Connector 65">
          <a:extLst>
            <a:ext uri="{FF2B5EF4-FFF2-40B4-BE49-F238E27FC236}">
              <a16:creationId xmlns:a16="http://schemas.microsoft.com/office/drawing/2014/main" id="{00000000-0008-0000-0500-000042000000}"/>
            </a:ext>
          </a:extLst>
        </xdr:cNvPr>
        <xdr:cNvCxnSpPr>
          <a:stCxn id="27" idx="3"/>
        </xdr:cNvCxnSpPr>
      </xdr:nvCxnSpPr>
      <xdr:spPr>
        <a:xfrm flipV="1">
          <a:off x="9745980" y="2087880"/>
          <a:ext cx="624840" cy="37719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289560</xdr:colOff>
      <xdr:row>2</xdr:row>
      <xdr:rowOff>148590</xdr:rowOff>
    </xdr:from>
    <xdr:to>
      <xdr:col>16</xdr:col>
      <xdr:colOff>601980</xdr:colOff>
      <xdr:row>3</xdr:row>
      <xdr:rowOff>91440</xdr:rowOff>
    </xdr:to>
    <xdr:cxnSp macro="">
      <xdr:nvCxnSpPr>
        <xdr:cNvPr id="70" name="Straight Arrow Connector 69">
          <a:extLst>
            <a:ext uri="{FF2B5EF4-FFF2-40B4-BE49-F238E27FC236}">
              <a16:creationId xmlns:a16="http://schemas.microsoft.com/office/drawing/2014/main" id="{00000000-0008-0000-0500-000046000000}"/>
            </a:ext>
          </a:extLst>
        </xdr:cNvPr>
        <xdr:cNvCxnSpPr>
          <a:stCxn id="26" idx="0"/>
        </xdr:cNvCxnSpPr>
      </xdr:nvCxnSpPr>
      <xdr:spPr>
        <a:xfrm>
          <a:off x="9433560" y="514350"/>
          <a:ext cx="922020" cy="12573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236220</xdr:colOff>
      <xdr:row>13</xdr:row>
      <xdr:rowOff>167640</xdr:rowOff>
    </xdr:from>
    <xdr:to>
      <xdr:col>11</xdr:col>
      <xdr:colOff>15240</xdr:colOff>
      <xdr:row>23</xdr:row>
      <xdr:rowOff>7620</xdr:rowOff>
    </xdr:to>
    <xdr:cxnSp macro="">
      <xdr:nvCxnSpPr>
        <xdr:cNvPr id="73" name="Straight Arrow Connector 72">
          <a:extLst>
            <a:ext uri="{FF2B5EF4-FFF2-40B4-BE49-F238E27FC236}">
              <a16:creationId xmlns:a16="http://schemas.microsoft.com/office/drawing/2014/main" id="{00000000-0008-0000-0500-000049000000}"/>
            </a:ext>
          </a:extLst>
        </xdr:cNvPr>
        <xdr:cNvCxnSpPr>
          <a:stCxn id="28" idx="2"/>
        </xdr:cNvCxnSpPr>
      </xdr:nvCxnSpPr>
      <xdr:spPr>
        <a:xfrm>
          <a:off x="5113020" y="2545080"/>
          <a:ext cx="1607820" cy="166878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358140</xdr:colOff>
      <xdr:row>14</xdr:row>
      <xdr:rowOff>76200</xdr:rowOff>
    </xdr:from>
    <xdr:to>
      <xdr:col>9</xdr:col>
      <xdr:colOff>45720</xdr:colOff>
      <xdr:row>24</xdr:row>
      <xdr:rowOff>7620</xdr:rowOff>
    </xdr:to>
    <xdr:cxnSp macro="">
      <xdr:nvCxnSpPr>
        <xdr:cNvPr id="76" name="Straight Arrow Connector 75">
          <a:extLst>
            <a:ext uri="{FF2B5EF4-FFF2-40B4-BE49-F238E27FC236}">
              <a16:creationId xmlns:a16="http://schemas.microsoft.com/office/drawing/2014/main" id="{00000000-0008-0000-0500-00004C000000}"/>
            </a:ext>
          </a:extLst>
        </xdr:cNvPr>
        <xdr:cNvCxnSpPr/>
      </xdr:nvCxnSpPr>
      <xdr:spPr>
        <a:xfrm>
          <a:off x="4625340" y="2636520"/>
          <a:ext cx="906780" cy="176022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579120</xdr:colOff>
      <xdr:row>2</xdr:row>
      <xdr:rowOff>121920</xdr:rowOff>
    </xdr:from>
    <xdr:to>
      <xdr:col>16</xdr:col>
      <xdr:colOff>0</xdr:colOff>
      <xdr:row>24</xdr:row>
      <xdr:rowOff>45720</xdr:rowOff>
    </xdr:to>
    <xdr:sp macro="" textlink="">
      <xdr:nvSpPr>
        <xdr:cNvPr id="56" name="Rectangle 55">
          <a:extLst>
            <a:ext uri="{FF2B5EF4-FFF2-40B4-BE49-F238E27FC236}">
              <a16:creationId xmlns:a16="http://schemas.microsoft.com/office/drawing/2014/main" id="{00000000-0008-0000-0600-000038000000}"/>
            </a:ext>
          </a:extLst>
        </xdr:cNvPr>
        <xdr:cNvSpPr/>
      </xdr:nvSpPr>
      <xdr:spPr>
        <a:xfrm>
          <a:off x="9113520" y="487680"/>
          <a:ext cx="640080" cy="39471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358140</xdr:colOff>
      <xdr:row>12</xdr:row>
      <xdr:rowOff>0</xdr:rowOff>
    </xdr:from>
    <xdr:to>
      <xdr:col>16</xdr:col>
      <xdr:colOff>129540</xdr:colOff>
      <xdr:row>15</xdr:row>
      <xdr:rowOff>15240</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967740" y="2194560"/>
          <a:ext cx="8915400" cy="56388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n-IN" sz="1100"/>
        </a:p>
      </xdr:txBody>
    </xdr:sp>
    <xdr:clientData/>
  </xdr:twoCellAnchor>
  <xdr:twoCellAnchor>
    <xdr:from>
      <xdr:col>1</xdr:col>
      <xdr:colOff>358140</xdr:colOff>
      <xdr:row>15</xdr:row>
      <xdr:rowOff>15240</xdr:rowOff>
    </xdr:from>
    <xdr:to>
      <xdr:col>16</xdr:col>
      <xdr:colOff>129540</xdr:colOff>
      <xdr:row>20</xdr:row>
      <xdr:rowOff>99060</xdr:rowOff>
    </xdr:to>
    <xdr:sp macro="" textlink="">
      <xdr:nvSpPr>
        <xdr:cNvPr id="4" name="Rectangle 3">
          <a:extLst>
            <a:ext uri="{FF2B5EF4-FFF2-40B4-BE49-F238E27FC236}">
              <a16:creationId xmlns:a16="http://schemas.microsoft.com/office/drawing/2014/main" id="{00000000-0008-0000-0600-000004000000}"/>
            </a:ext>
          </a:extLst>
        </xdr:cNvPr>
        <xdr:cNvSpPr/>
      </xdr:nvSpPr>
      <xdr:spPr>
        <a:xfrm>
          <a:off x="967740" y="2758440"/>
          <a:ext cx="8915400" cy="99822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358140</xdr:colOff>
      <xdr:row>6</xdr:row>
      <xdr:rowOff>91440</xdr:rowOff>
    </xdr:from>
    <xdr:to>
      <xdr:col>16</xdr:col>
      <xdr:colOff>129540</xdr:colOff>
      <xdr:row>11</xdr:row>
      <xdr:rowOff>175260</xdr:rowOff>
    </xdr:to>
    <xdr:sp macro="" textlink="">
      <xdr:nvSpPr>
        <xdr:cNvPr id="5" name="Rectangle 4">
          <a:extLst>
            <a:ext uri="{FF2B5EF4-FFF2-40B4-BE49-F238E27FC236}">
              <a16:creationId xmlns:a16="http://schemas.microsoft.com/office/drawing/2014/main" id="{00000000-0008-0000-0600-000005000000}"/>
            </a:ext>
          </a:extLst>
        </xdr:cNvPr>
        <xdr:cNvSpPr/>
      </xdr:nvSpPr>
      <xdr:spPr>
        <a:xfrm>
          <a:off x="967740" y="1188720"/>
          <a:ext cx="8915400" cy="99822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411480</xdr:colOff>
      <xdr:row>11</xdr:row>
      <xdr:rowOff>175260</xdr:rowOff>
    </xdr:from>
    <xdr:to>
      <xdr:col>1</xdr:col>
      <xdr:colOff>525780</xdr:colOff>
      <xdr:row>15</xdr:row>
      <xdr:rowOff>7620</xdr:rowOff>
    </xdr:to>
    <xdr:sp macro="" textlink="">
      <xdr:nvSpPr>
        <xdr:cNvPr id="6" name="Parallelogram 5">
          <a:extLst>
            <a:ext uri="{FF2B5EF4-FFF2-40B4-BE49-F238E27FC236}">
              <a16:creationId xmlns:a16="http://schemas.microsoft.com/office/drawing/2014/main" id="{00000000-0008-0000-0600-000006000000}"/>
            </a:ext>
          </a:extLst>
        </xdr:cNvPr>
        <xdr:cNvSpPr/>
      </xdr:nvSpPr>
      <xdr:spPr>
        <a:xfrm>
          <a:off x="102108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2</xdr:col>
      <xdr:colOff>228600</xdr:colOff>
      <xdr:row>11</xdr:row>
      <xdr:rowOff>175260</xdr:rowOff>
    </xdr:from>
    <xdr:to>
      <xdr:col>2</xdr:col>
      <xdr:colOff>342900</xdr:colOff>
      <xdr:row>15</xdr:row>
      <xdr:rowOff>7620</xdr:rowOff>
    </xdr:to>
    <xdr:sp macro="" textlink="">
      <xdr:nvSpPr>
        <xdr:cNvPr id="7" name="Parallelogram 6">
          <a:extLst>
            <a:ext uri="{FF2B5EF4-FFF2-40B4-BE49-F238E27FC236}">
              <a16:creationId xmlns:a16="http://schemas.microsoft.com/office/drawing/2014/main" id="{00000000-0008-0000-0600-000007000000}"/>
            </a:ext>
          </a:extLst>
        </xdr:cNvPr>
        <xdr:cNvSpPr/>
      </xdr:nvSpPr>
      <xdr:spPr>
        <a:xfrm>
          <a:off x="14478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3</xdr:col>
      <xdr:colOff>76200</xdr:colOff>
      <xdr:row>11</xdr:row>
      <xdr:rowOff>175260</xdr:rowOff>
    </xdr:from>
    <xdr:to>
      <xdr:col>3</xdr:col>
      <xdr:colOff>190500</xdr:colOff>
      <xdr:row>15</xdr:row>
      <xdr:rowOff>7620</xdr:rowOff>
    </xdr:to>
    <xdr:sp macro="" textlink="">
      <xdr:nvSpPr>
        <xdr:cNvPr id="8" name="Parallelogram 7">
          <a:extLst>
            <a:ext uri="{FF2B5EF4-FFF2-40B4-BE49-F238E27FC236}">
              <a16:creationId xmlns:a16="http://schemas.microsoft.com/office/drawing/2014/main" id="{00000000-0008-0000-0600-000008000000}"/>
            </a:ext>
          </a:extLst>
        </xdr:cNvPr>
        <xdr:cNvSpPr/>
      </xdr:nvSpPr>
      <xdr:spPr>
        <a:xfrm>
          <a:off x="19050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3</xdr:col>
      <xdr:colOff>525780</xdr:colOff>
      <xdr:row>11</xdr:row>
      <xdr:rowOff>175260</xdr:rowOff>
    </xdr:from>
    <xdr:to>
      <xdr:col>4</xdr:col>
      <xdr:colOff>30480</xdr:colOff>
      <xdr:row>15</xdr:row>
      <xdr:rowOff>7620</xdr:rowOff>
    </xdr:to>
    <xdr:sp macro="" textlink="">
      <xdr:nvSpPr>
        <xdr:cNvPr id="9" name="Parallelogram 8">
          <a:extLst>
            <a:ext uri="{FF2B5EF4-FFF2-40B4-BE49-F238E27FC236}">
              <a16:creationId xmlns:a16="http://schemas.microsoft.com/office/drawing/2014/main" id="{00000000-0008-0000-0600-000009000000}"/>
            </a:ext>
          </a:extLst>
        </xdr:cNvPr>
        <xdr:cNvSpPr/>
      </xdr:nvSpPr>
      <xdr:spPr>
        <a:xfrm>
          <a:off x="235458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4</xdr:col>
      <xdr:colOff>342900</xdr:colOff>
      <xdr:row>11</xdr:row>
      <xdr:rowOff>175260</xdr:rowOff>
    </xdr:from>
    <xdr:to>
      <xdr:col>4</xdr:col>
      <xdr:colOff>457200</xdr:colOff>
      <xdr:row>15</xdr:row>
      <xdr:rowOff>7620</xdr:rowOff>
    </xdr:to>
    <xdr:sp macro="" textlink="">
      <xdr:nvSpPr>
        <xdr:cNvPr id="10" name="Parallelogram 9">
          <a:extLst>
            <a:ext uri="{FF2B5EF4-FFF2-40B4-BE49-F238E27FC236}">
              <a16:creationId xmlns:a16="http://schemas.microsoft.com/office/drawing/2014/main" id="{00000000-0008-0000-0600-00000A000000}"/>
            </a:ext>
          </a:extLst>
        </xdr:cNvPr>
        <xdr:cNvSpPr/>
      </xdr:nvSpPr>
      <xdr:spPr>
        <a:xfrm>
          <a:off x="27813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5</xdr:col>
      <xdr:colOff>190500</xdr:colOff>
      <xdr:row>11</xdr:row>
      <xdr:rowOff>175260</xdr:rowOff>
    </xdr:from>
    <xdr:to>
      <xdr:col>5</xdr:col>
      <xdr:colOff>304800</xdr:colOff>
      <xdr:row>15</xdr:row>
      <xdr:rowOff>7620</xdr:rowOff>
    </xdr:to>
    <xdr:sp macro="" textlink="">
      <xdr:nvSpPr>
        <xdr:cNvPr id="11" name="Parallelogram 10">
          <a:extLst>
            <a:ext uri="{FF2B5EF4-FFF2-40B4-BE49-F238E27FC236}">
              <a16:creationId xmlns:a16="http://schemas.microsoft.com/office/drawing/2014/main" id="{00000000-0008-0000-0600-00000B000000}"/>
            </a:ext>
          </a:extLst>
        </xdr:cNvPr>
        <xdr:cNvSpPr/>
      </xdr:nvSpPr>
      <xdr:spPr>
        <a:xfrm>
          <a:off x="32385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6</xdr:col>
      <xdr:colOff>38100</xdr:colOff>
      <xdr:row>11</xdr:row>
      <xdr:rowOff>175260</xdr:rowOff>
    </xdr:from>
    <xdr:to>
      <xdr:col>6</xdr:col>
      <xdr:colOff>152400</xdr:colOff>
      <xdr:row>15</xdr:row>
      <xdr:rowOff>7620</xdr:rowOff>
    </xdr:to>
    <xdr:sp macro="" textlink="">
      <xdr:nvSpPr>
        <xdr:cNvPr id="12" name="Parallelogram 11">
          <a:extLst>
            <a:ext uri="{FF2B5EF4-FFF2-40B4-BE49-F238E27FC236}">
              <a16:creationId xmlns:a16="http://schemas.microsoft.com/office/drawing/2014/main" id="{00000000-0008-0000-0600-00000C000000}"/>
            </a:ext>
          </a:extLst>
        </xdr:cNvPr>
        <xdr:cNvSpPr/>
      </xdr:nvSpPr>
      <xdr:spPr>
        <a:xfrm>
          <a:off x="36957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6</xdr:col>
      <xdr:colOff>464820</xdr:colOff>
      <xdr:row>11</xdr:row>
      <xdr:rowOff>175260</xdr:rowOff>
    </xdr:from>
    <xdr:to>
      <xdr:col>6</xdr:col>
      <xdr:colOff>579120</xdr:colOff>
      <xdr:row>15</xdr:row>
      <xdr:rowOff>7620</xdr:rowOff>
    </xdr:to>
    <xdr:sp macro="" textlink="">
      <xdr:nvSpPr>
        <xdr:cNvPr id="13" name="Parallelogram 12">
          <a:extLst>
            <a:ext uri="{FF2B5EF4-FFF2-40B4-BE49-F238E27FC236}">
              <a16:creationId xmlns:a16="http://schemas.microsoft.com/office/drawing/2014/main" id="{00000000-0008-0000-0600-00000D000000}"/>
            </a:ext>
          </a:extLst>
        </xdr:cNvPr>
        <xdr:cNvSpPr/>
      </xdr:nvSpPr>
      <xdr:spPr>
        <a:xfrm>
          <a:off x="41224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7</xdr:col>
      <xdr:colOff>312420</xdr:colOff>
      <xdr:row>11</xdr:row>
      <xdr:rowOff>175260</xdr:rowOff>
    </xdr:from>
    <xdr:to>
      <xdr:col>7</xdr:col>
      <xdr:colOff>426720</xdr:colOff>
      <xdr:row>15</xdr:row>
      <xdr:rowOff>7620</xdr:rowOff>
    </xdr:to>
    <xdr:sp macro="" textlink="">
      <xdr:nvSpPr>
        <xdr:cNvPr id="14" name="Parallelogram 13">
          <a:extLst>
            <a:ext uri="{FF2B5EF4-FFF2-40B4-BE49-F238E27FC236}">
              <a16:creationId xmlns:a16="http://schemas.microsoft.com/office/drawing/2014/main" id="{00000000-0008-0000-0600-00000E000000}"/>
            </a:ext>
          </a:extLst>
        </xdr:cNvPr>
        <xdr:cNvSpPr/>
      </xdr:nvSpPr>
      <xdr:spPr>
        <a:xfrm>
          <a:off x="45796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8</xdr:col>
      <xdr:colOff>152400</xdr:colOff>
      <xdr:row>11</xdr:row>
      <xdr:rowOff>175260</xdr:rowOff>
    </xdr:from>
    <xdr:to>
      <xdr:col>8</xdr:col>
      <xdr:colOff>266700</xdr:colOff>
      <xdr:row>15</xdr:row>
      <xdr:rowOff>7620</xdr:rowOff>
    </xdr:to>
    <xdr:sp macro="" textlink="">
      <xdr:nvSpPr>
        <xdr:cNvPr id="15" name="Parallelogram 14">
          <a:extLst>
            <a:ext uri="{FF2B5EF4-FFF2-40B4-BE49-F238E27FC236}">
              <a16:creationId xmlns:a16="http://schemas.microsoft.com/office/drawing/2014/main" id="{00000000-0008-0000-0600-00000F000000}"/>
            </a:ext>
          </a:extLst>
        </xdr:cNvPr>
        <xdr:cNvSpPr/>
      </xdr:nvSpPr>
      <xdr:spPr>
        <a:xfrm>
          <a:off x="50292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8</xdr:col>
      <xdr:colOff>579120</xdr:colOff>
      <xdr:row>11</xdr:row>
      <xdr:rowOff>175260</xdr:rowOff>
    </xdr:from>
    <xdr:to>
      <xdr:col>9</xdr:col>
      <xdr:colOff>83820</xdr:colOff>
      <xdr:row>15</xdr:row>
      <xdr:rowOff>7620</xdr:rowOff>
    </xdr:to>
    <xdr:sp macro="" textlink="">
      <xdr:nvSpPr>
        <xdr:cNvPr id="16" name="Parallelogram 15">
          <a:extLst>
            <a:ext uri="{FF2B5EF4-FFF2-40B4-BE49-F238E27FC236}">
              <a16:creationId xmlns:a16="http://schemas.microsoft.com/office/drawing/2014/main" id="{00000000-0008-0000-0600-000010000000}"/>
            </a:ext>
          </a:extLst>
        </xdr:cNvPr>
        <xdr:cNvSpPr/>
      </xdr:nvSpPr>
      <xdr:spPr>
        <a:xfrm>
          <a:off x="54559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9</xdr:col>
      <xdr:colOff>426720</xdr:colOff>
      <xdr:row>11</xdr:row>
      <xdr:rowOff>175260</xdr:rowOff>
    </xdr:from>
    <xdr:to>
      <xdr:col>9</xdr:col>
      <xdr:colOff>541020</xdr:colOff>
      <xdr:row>15</xdr:row>
      <xdr:rowOff>7620</xdr:rowOff>
    </xdr:to>
    <xdr:sp macro="" textlink="">
      <xdr:nvSpPr>
        <xdr:cNvPr id="17" name="Parallelogram 16">
          <a:extLst>
            <a:ext uri="{FF2B5EF4-FFF2-40B4-BE49-F238E27FC236}">
              <a16:creationId xmlns:a16="http://schemas.microsoft.com/office/drawing/2014/main" id="{00000000-0008-0000-0600-000011000000}"/>
            </a:ext>
          </a:extLst>
        </xdr:cNvPr>
        <xdr:cNvSpPr/>
      </xdr:nvSpPr>
      <xdr:spPr>
        <a:xfrm>
          <a:off x="59131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10</xdr:col>
      <xdr:colOff>281940</xdr:colOff>
      <xdr:row>11</xdr:row>
      <xdr:rowOff>175260</xdr:rowOff>
    </xdr:from>
    <xdr:to>
      <xdr:col>10</xdr:col>
      <xdr:colOff>396240</xdr:colOff>
      <xdr:row>15</xdr:row>
      <xdr:rowOff>7620</xdr:rowOff>
    </xdr:to>
    <xdr:sp macro="" textlink="">
      <xdr:nvSpPr>
        <xdr:cNvPr id="18" name="Parallelogram 17">
          <a:extLst>
            <a:ext uri="{FF2B5EF4-FFF2-40B4-BE49-F238E27FC236}">
              <a16:creationId xmlns:a16="http://schemas.microsoft.com/office/drawing/2014/main" id="{00000000-0008-0000-0600-000012000000}"/>
            </a:ext>
          </a:extLst>
        </xdr:cNvPr>
        <xdr:cNvSpPr/>
      </xdr:nvSpPr>
      <xdr:spPr>
        <a:xfrm>
          <a:off x="637794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11</xdr:col>
      <xdr:colOff>99060</xdr:colOff>
      <xdr:row>11</xdr:row>
      <xdr:rowOff>175260</xdr:rowOff>
    </xdr:from>
    <xdr:to>
      <xdr:col>11</xdr:col>
      <xdr:colOff>213360</xdr:colOff>
      <xdr:row>15</xdr:row>
      <xdr:rowOff>7620</xdr:rowOff>
    </xdr:to>
    <xdr:sp macro="" textlink="">
      <xdr:nvSpPr>
        <xdr:cNvPr id="19" name="Parallelogram 18">
          <a:extLst>
            <a:ext uri="{FF2B5EF4-FFF2-40B4-BE49-F238E27FC236}">
              <a16:creationId xmlns:a16="http://schemas.microsoft.com/office/drawing/2014/main" id="{00000000-0008-0000-0600-000013000000}"/>
            </a:ext>
          </a:extLst>
        </xdr:cNvPr>
        <xdr:cNvSpPr/>
      </xdr:nvSpPr>
      <xdr:spPr>
        <a:xfrm>
          <a:off x="68046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11</xdr:col>
      <xdr:colOff>556260</xdr:colOff>
      <xdr:row>11</xdr:row>
      <xdr:rowOff>175260</xdr:rowOff>
    </xdr:from>
    <xdr:to>
      <xdr:col>12</xdr:col>
      <xdr:colOff>60960</xdr:colOff>
      <xdr:row>15</xdr:row>
      <xdr:rowOff>7620</xdr:rowOff>
    </xdr:to>
    <xdr:sp macro="" textlink="">
      <xdr:nvSpPr>
        <xdr:cNvPr id="20" name="Parallelogram 19">
          <a:extLst>
            <a:ext uri="{FF2B5EF4-FFF2-40B4-BE49-F238E27FC236}">
              <a16:creationId xmlns:a16="http://schemas.microsoft.com/office/drawing/2014/main" id="{00000000-0008-0000-0600-000014000000}"/>
            </a:ext>
          </a:extLst>
        </xdr:cNvPr>
        <xdr:cNvSpPr/>
      </xdr:nvSpPr>
      <xdr:spPr>
        <a:xfrm>
          <a:off x="72618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12</xdr:col>
      <xdr:colOff>396240</xdr:colOff>
      <xdr:row>11</xdr:row>
      <xdr:rowOff>175260</xdr:rowOff>
    </xdr:from>
    <xdr:to>
      <xdr:col>12</xdr:col>
      <xdr:colOff>510540</xdr:colOff>
      <xdr:row>15</xdr:row>
      <xdr:rowOff>7620</xdr:rowOff>
    </xdr:to>
    <xdr:sp macro="" textlink="">
      <xdr:nvSpPr>
        <xdr:cNvPr id="21" name="Parallelogram 20">
          <a:extLst>
            <a:ext uri="{FF2B5EF4-FFF2-40B4-BE49-F238E27FC236}">
              <a16:creationId xmlns:a16="http://schemas.microsoft.com/office/drawing/2014/main" id="{00000000-0008-0000-0600-000015000000}"/>
            </a:ext>
          </a:extLst>
        </xdr:cNvPr>
        <xdr:cNvSpPr/>
      </xdr:nvSpPr>
      <xdr:spPr>
        <a:xfrm>
          <a:off x="771144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13</xdr:col>
      <xdr:colOff>213360</xdr:colOff>
      <xdr:row>11</xdr:row>
      <xdr:rowOff>175260</xdr:rowOff>
    </xdr:from>
    <xdr:to>
      <xdr:col>13</xdr:col>
      <xdr:colOff>327660</xdr:colOff>
      <xdr:row>15</xdr:row>
      <xdr:rowOff>7620</xdr:rowOff>
    </xdr:to>
    <xdr:sp macro="" textlink="">
      <xdr:nvSpPr>
        <xdr:cNvPr id="22" name="Parallelogram 21">
          <a:extLst>
            <a:ext uri="{FF2B5EF4-FFF2-40B4-BE49-F238E27FC236}">
              <a16:creationId xmlns:a16="http://schemas.microsoft.com/office/drawing/2014/main" id="{00000000-0008-0000-0600-000016000000}"/>
            </a:ext>
          </a:extLst>
        </xdr:cNvPr>
        <xdr:cNvSpPr/>
      </xdr:nvSpPr>
      <xdr:spPr>
        <a:xfrm>
          <a:off x="81381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14</xdr:col>
      <xdr:colOff>60960</xdr:colOff>
      <xdr:row>11</xdr:row>
      <xdr:rowOff>175260</xdr:rowOff>
    </xdr:from>
    <xdr:to>
      <xdr:col>14</xdr:col>
      <xdr:colOff>175260</xdr:colOff>
      <xdr:row>15</xdr:row>
      <xdr:rowOff>7620</xdr:rowOff>
    </xdr:to>
    <xdr:sp macro="" textlink="">
      <xdr:nvSpPr>
        <xdr:cNvPr id="23" name="Parallelogram 22">
          <a:extLst>
            <a:ext uri="{FF2B5EF4-FFF2-40B4-BE49-F238E27FC236}">
              <a16:creationId xmlns:a16="http://schemas.microsoft.com/office/drawing/2014/main" id="{00000000-0008-0000-0600-000017000000}"/>
            </a:ext>
          </a:extLst>
        </xdr:cNvPr>
        <xdr:cNvSpPr/>
      </xdr:nvSpPr>
      <xdr:spPr>
        <a:xfrm>
          <a:off x="85953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14</xdr:col>
      <xdr:colOff>335279</xdr:colOff>
      <xdr:row>11</xdr:row>
      <xdr:rowOff>167640</xdr:rowOff>
    </xdr:from>
    <xdr:to>
      <xdr:col>15</xdr:col>
      <xdr:colOff>2493</xdr:colOff>
      <xdr:row>15</xdr:row>
      <xdr:rowOff>0</xdr:rowOff>
    </xdr:to>
    <xdr:sp macro="" textlink="">
      <xdr:nvSpPr>
        <xdr:cNvPr id="24" name="Rectangle 23">
          <a:extLst>
            <a:ext uri="{FF2B5EF4-FFF2-40B4-BE49-F238E27FC236}">
              <a16:creationId xmlns:a16="http://schemas.microsoft.com/office/drawing/2014/main" id="{00000000-0008-0000-0600-000018000000}"/>
            </a:ext>
          </a:extLst>
        </xdr:cNvPr>
        <xdr:cNvSpPr/>
      </xdr:nvSpPr>
      <xdr:spPr>
        <a:xfrm>
          <a:off x="8869679" y="2179320"/>
          <a:ext cx="276814" cy="56388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449580</xdr:colOff>
      <xdr:row>13</xdr:row>
      <xdr:rowOff>30480</xdr:rowOff>
    </xdr:from>
    <xdr:to>
      <xdr:col>14</xdr:col>
      <xdr:colOff>388620</xdr:colOff>
      <xdr:row>13</xdr:row>
      <xdr:rowOff>163515</xdr:rowOff>
    </xdr:to>
    <xdr:sp macro="" textlink="">
      <xdr:nvSpPr>
        <xdr:cNvPr id="25" name="Rectangle 24">
          <a:extLst>
            <a:ext uri="{FF2B5EF4-FFF2-40B4-BE49-F238E27FC236}">
              <a16:creationId xmlns:a16="http://schemas.microsoft.com/office/drawing/2014/main" id="{00000000-0008-0000-0600-000019000000}"/>
            </a:ext>
          </a:extLst>
        </xdr:cNvPr>
        <xdr:cNvSpPr/>
      </xdr:nvSpPr>
      <xdr:spPr>
        <a:xfrm>
          <a:off x="1059180" y="2407920"/>
          <a:ext cx="7863840" cy="133035"/>
        </a:xfrm>
        <a:prstGeom prst="rect">
          <a:avLst/>
        </a:prstGeom>
        <a:solidFill>
          <a:schemeClr val="bg1"/>
        </a:solid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xdr:from>
      <xdr:col>1</xdr:col>
      <xdr:colOff>358140</xdr:colOff>
      <xdr:row>11</xdr:row>
      <xdr:rowOff>80010</xdr:rowOff>
    </xdr:from>
    <xdr:to>
      <xdr:col>16</xdr:col>
      <xdr:colOff>129540</xdr:colOff>
      <xdr:row>11</xdr:row>
      <xdr:rowOff>80010</xdr:rowOff>
    </xdr:to>
    <xdr:cxnSp macro="">
      <xdr:nvCxnSpPr>
        <xdr:cNvPr id="26" name="Straight Connector 25">
          <a:extLst>
            <a:ext uri="{FF2B5EF4-FFF2-40B4-BE49-F238E27FC236}">
              <a16:creationId xmlns:a16="http://schemas.microsoft.com/office/drawing/2014/main" id="{00000000-0008-0000-0600-00001A000000}"/>
            </a:ext>
          </a:extLst>
        </xdr:cNvPr>
        <xdr:cNvCxnSpPr/>
      </xdr:nvCxnSpPr>
      <xdr:spPr>
        <a:xfrm>
          <a:off x="967740" y="209169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7</xdr:row>
      <xdr:rowOff>87630</xdr:rowOff>
    </xdr:from>
    <xdr:to>
      <xdr:col>16</xdr:col>
      <xdr:colOff>129540</xdr:colOff>
      <xdr:row>7</xdr:row>
      <xdr:rowOff>87630</xdr:rowOff>
    </xdr:to>
    <xdr:cxnSp macro="">
      <xdr:nvCxnSpPr>
        <xdr:cNvPr id="27" name="Straight Connector 26">
          <a:extLst>
            <a:ext uri="{FF2B5EF4-FFF2-40B4-BE49-F238E27FC236}">
              <a16:creationId xmlns:a16="http://schemas.microsoft.com/office/drawing/2014/main" id="{00000000-0008-0000-0600-00001B000000}"/>
            </a:ext>
          </a:extLst>
        </xdr:cNvPr>
        <xdr:cNvCxnSpPr/>
      </xdr:nvCxnSpPr>
      <xdr:spPr>
        <a:xfrm>
          <a:off x="967740" y="136779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9</xdr:row>
      <xdr:rowOff>95250</xdr:rowOff>
    </xdr:from>
    <xdr:to>
      <xdr:col>2</xdr:col>
      <xdr:colOff>213360</xdr:colOff>
      <xdr:row>9</xdr:row>
      <xdr:rowOff>95250</xdr:rowOff>
    </xdr:to>
    <xdr:cxnSp macro="">
      <xdr:nvCxnSpPr>
        <xdr:cNvPr id="28" name="Straight Connector 27">
          <a:extLst>
            <a:ext uri="{FF2B5EF4-FFF2-40B4-BE49-F238E27FC236}">
              <a16:creationId xmlns:a16="http://schemas.microsoft.com/office/drawing/2014/main" id="{00000000-0008-0000-0600-00001C000000}"/>
            </a:ext>
          </a:extLst>
        </xdr:cNvPr>
        <xdr:cNvCxnSpPr/>
      </xdr:nvCxnSpPr>
      <xdr:spPr>
        <a:xfrm>
          <a:off x="96774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525780</xdr:colOff>
      <xdr:row>9</xdr:row>
      <xdr:rowOff>95250</xdr:rowOff>
    </xdr:from>
    <xdr:to>
      <xdr:col>3</xdr:col>
      <xdr:colOff>381000</xdr:colOff>
      <xdr:row>9</xdr:row>
      <xdr:rowOff>95250</xdr:rowOff>
    </xdr:to>
    <xdr:cxnSp macro="">
      <xdr:nvCxnSpPr>
        <xdr:cNvPr id="29" name="Straight Connector 28">
          <a:extLst>
            <a:ext uri="{FF2B5EF4-FFF2-40B4-BE49-F238E27FC236}">
              <a16:creationId xmlns:a16="http://schemas.microsoft.com/office/drawing/2014/main" id="{00000000-0008-0000-0600-00001D000000}"/>
            </a:ext>
          </a:extLst>
        </xdr:cNvPr>
        <xdr:cNvCxnSpPr/>
      </xdr:nvCxnSpPr>
      <xdr:spPr>
        <a:xfrm>
          <a:off x="174498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114300</xdr:colOff>
      <xdr:row>9</xdr:row>
      <xdr:rowOff>95250</xdr:rowOff>
    </xdr:from>
    <xdr:to>
      <xdr:col>4</xdr:col>
      <xdr:colOff>579120</xdr:colOff>
      <xdr:row>9</xdr:row>
      <xdr:rowOff>95250</xdr:rowOff>
    </xdr:to>
    <xdr:cxnSp macro="">
      <xdr:nvCxnSpPr>
        <xdr:cNvPr id="30" name="Straight Connector 29">
          <a:extLst>
            <a:ext uri="{FF2B5EF4-FFF2-40B4-BE49-F238E27FC236}">
              <a16:creationId xmlns:a16="http://schemas.microsoft.com/office/drawing/2014/main" id="{00000000-0008-0000-0600-00001E000000}"/>
            </a:ext>
          </a:extLst>
        </xdr:cNvPr>
        <xdr:cNvCxnSpPr/>
      </xdr:nvCxnSpPr>
      <xdr:spPr>
        <a:xfrm>
          <a:off x="25527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419100</xdr:colOff>
      <xdr:row>9</xdr:row>
      <xdr:rowOff>95250</xdr:rowOff>
    </xdr:from>
    <xdr:to>
      <xdr:col>6</xdr:col>
      <xdr:colOff>274320</xdr:colOff>
      <xdr:row>9</xdr:row>
      <xdr:rowOff>95250</xdr:rowOff>
    </xdr:to>
    <xdr:cxnSp macro="">
      <xdr:nvCxnSpPr>
        <xdr:cNvPr id="31" name="Straight Connector 30">
          <a:extLst>
            <a:ext uri="{FF2B5EF4-FFF2-40B4-BE49-F238E27FC236}">
              <a16:creationId xmlns:a16="http://schemas.microsoft.com/office/drawing/2014/main" id="{00000000-0008-0000-0600-00001F000000}"/>
            </a:ext>
          </a:extLst>
        </xdr:cNvPr>
        <xdr:cNvCxnSpPr/>
      </xdr:nvCxnSpPr>
      <xdr:spPr>
        <a:xfrm>
          <a:off x="34671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586740</xdr:colOff>
      <xdr:row>9</xdr:row>
      <xdr:rowOff>95250</xdr:rowOff>
    </xdr:from>
    <xdr:to>
      <xdr:col>7</xdr:col>
      <xdr:colOff>441960</xdr:colOff>
      <xdr:row>9</xdr:row>
      <xdr:rowOff>95250</xdr:rowOff>
    </xdr:to>
    <xdr:cxnSp macro="">
      <xdr:nvCxnSpPr>
        <xdr:cNvPr id="32" name="Straight Connector 31">
          <a:extLst>
            <a:ext uri="{FF2B5EF4-FFF2-40B4-BE49-F238E27FC236}">
              <a16:creationId xmlns:a16="http://schemas.microsoft.com/office/drawing/2014/main" id="{00000000-0008-0000-0600-000020000000}"/>
            </a:ext>
          </a:extLst>
        </xdr:cNvPr>
        <xdr:cNvCxnSpPr/>
      </xdr:nvCxnSpPr>
      <xdr:spPr>
        <a:xfrm>
          <a:off x="424434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175260</xdr:colOff>
      <xdr:row>9</xdr:row>
      <xdr:rowOff>95250</xdr:rowOff>
    </xdr:from>
    <xdr:to>
      <xdr:col>9</xdr:col>
      <xdr:colOff>30480</xdr:colOff>
      <xdr:row>9</xdr:row>
      <xdr:rowOff>95250</xdr:rowOff>
    </xdr:to>
    <xdr:cxnSp macro="">
      <xdr:nvCxnSpPr>
        <xdr:cNvPr id="33" name="Straight Connector 32">
          <a:extLst>
            <a:ext uri="{FF2B5EF4-FFF2-40B4-BE49-F238E27FC236}">
              <a16:creationId xmlns:a16="http://schemas.microsoft.com/office/drawing/2014/main" id="{00000000-0008-0000-0600-000021000000}"/>
            </a:ext>
          </a:extLst>
        </xdr:cNvPr>
        <xdr:cNvCxnSpPr/>
      </xdr:nvCxnSpPr>
      <xdr:spPr>
        <a:xfrm>
          <a:off x="505206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419100</xdr:colOff>
      <xdr:row>9</xdr:row>
      <xdr:rowOff>95250</xdr:rowOff>
    </xdr:from>
    <xdr:to>
      <xdr:col>10</xdr:col>
      <xdr:colOff>274320</xdr:colOff>
      <xdr:row>9</xdr:row>
      <xdr:rowOff>95250</xdr:rowOff>
    </xdr:to>
    <xdr:cxnSp macro="">
      <xdr:nvCxnSpPr>
        <xdr:cNvPr id="34" name="Straight Connector 33">
          <a:extLst>
            <a:ext uri="{FF2B5EF4-FFF2-40B4-BE49-F238E27FC236}">
              <a16:creationId xmlns:a16="http://schemas.microsoft.com/office/drawing/2014/main" id="{00000000-0008-0000-0600-000022000000}"/>
            </a:ext>
          </a:extLst>
        </xdr:cNvPr>
        <xdr:cNvCxnSpPr/>
      </xdr:nvCxnSpPr>
      <xdr:spPr>
        <a:xfrm>
          <a:off x="59055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586740</xdr:colOff>
      <xdr:row>9</xdr:row>
      <xdr:rowOff>95250</xdr:rowOff>
    </xdr:from>
    <xdr:to>
      <xdr:col>11</xdr:col>
      <xdr:colOff>441960</xdr:colOff>
      <xdr:row>9</xdr:row>
      <xdr:rowOff>95250</xdr:rowOff>
    </xdr:to>
    <xdr:cxnSp macro="">
      <xdr:nvCxnSpPr>
        <xdr:cNvPr id="35" name="Straight Connector 34">
          <a:extLst>
            <a:ext uri="{FF2B5EF4-FFF2-40B4-BE49-F238E27FC236}">
              <a16:creationId xmlns:a16="http://schemas.microsoft.com/office/drawing/2014/main" id="{00000000-0008-0000-0600-000023000000}"/>
            </a:ext>
          </a:extLst>
        </xdr:cNvPr>
        <xdr:cNvCxnSpPr/>
      </xdr:nvCxnSpPr>
      <xdr:spPr>
        <a:xfrm>
          <a:off x="668274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175260</xdr:colOff>
      <xdr:row>9</xdr:row>
      <xdr:rowOff>95250</xdr:rowOff>
    </xdr:from>
    <xdr:to>
      <xdr:col>13</xdr:col>
      <xdr:colOff>30480</xdr:colOff>
      <xdr:row>9</xdr:row>
      <xdr:rowOff>95250</xdr:rowOff>
    </xdr:to>
    <xdr:cxnSp macro="">
      <xdr:nvCxnSpPr>
        <xdr:cNvPr id="36" name="Straight Connector 35">
          <a:extLst>
            <a:ext uri="{FF2B5EF4-FFF2-40B4-BE49-F238E27FC236}">
              <a16:creationId xmlns:a16="http://schemas.microsoft.com/office/drawing/2014/main" id="{00000000-0008-0000-0600-000024000000}"/>
            </a:ext>
          </a:extLst>
        </xdr:cNvPr>
        <xdr:cNvCxnSpPr/>
      </xdr:nvCxnSpPr>
      <xdr:spPr>
        <a:xfrm>
          <a:off x="749046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480060</xdr:colOff>
      <xdr:row>9</xdr:row>
      <xdr:rowOff>95250</xdr:rowOff>
    </xdr:from>
    <xdr:to>
      <xdr:col>14</xdr:col>
      <xdr:colOff>335280</xdr:colOff>
      <xdr:row>9</xdr:row>
      <xdr:rowOff>95250</xdr:rowOff>
    </xdr:to>
    <xdr:cxnSp macro="">
      <xdr:nvCxnSpPr>
        <xdr:cNvPr id="37" name="Straight Connector 36">
          <a:extLst>
            <a:ext uri="{FF2B5EF4-FFF2-40B4-BE49-F238E27FC236}">
              <a16:creationId xmlns:a16="http://schemas.microsoft.com/office/drawing/2014/main" id="{00000000-0008-0000-0600-000025000000}"/>
            </a:ext>
          </a:extLst>
        </xdr:cNvPr>
        <xdr:cNvCxnSpPr/>
      </xdr:nvCxnSpPr>
      <xdr:spPr>
        <a:xfrm>
          <a:off x="840486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38100</xdr:colOff>
      <xdr:row>9</xdr:row>
      <xdr:rowOff>95250</xdr:rowOff>
    </xdr:from>
    <xdr:to>
      <xdr:col>15</xdr:col>
      <xdr:colOff>502920</xdr:colOff>
      <xdr:row>9</xdr:row>
      <xdr:rowOff>95250</xdr:rowOff>
    </xdr:to>
    <xdr:cxnSp macro="">
      <xdr:nvCxnSpPr>
        <xdr:cNvPr id="38" name="Straight Connector 37">
          <a:extLst>
            <a:ext uri="{FF2B5EF4-FFF2-40B4-BE49-F238E27FC236}">
              <a16:creationId xmlns:a16="http://schemas.microsoft.com/office/drawing/2014/main" id="{00000000-0008-0000-0600-000026000000}"/>
            </a:ext>
          </a:extLst>
        </xdr:cNvPr>
        <xdr:cNvCxnSpPr/>
      </xdr:nvCxnSpPr>
      <xdr:spPr>
        <a:xfrm>
          <a:off x="91821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19</xdr:row>
      <xdr:rowOff>80010</xdr:rowOff>
    </xdr:from>
    <xdr:to>
      <xdr:col>16</xdr:col>
      <xdr:colOff>129540</xdr:colOff>
      <xdr:row>19</xdr:row>
      <xdr:rowOff>80010</xdr:rowOff>
    </xdr:to>
    <xdr:cxnSp macro="">
      <xdr:nvCxnSpPr>
        <xdr:cNvPr id="39" name="Straight Connector 38">
          <a:extLst>
            <a:ext uri="{FF2B5EF4-FFF2-40B4-BE49-F238E27FC236}">
              <a16:creationId xmlns:a16="http://schemas.microsoft.com/office/drawing/2014/main" id="{00000000-0008-0000-0600-000027000000}"/>
            </a:ext>
          </a:extLst>
        </xdr:cNvPr>
        <xdr:cNvCxnSpPr/>
      </xdr:nvCxnSpPr>
      <xdr:spPr>
        <a:xfrm>
          <a:off x="967740" y="355473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15</xdr:row>
      <xdr:rowOff>87630</xdr:rowOff>
    </xdr:from>
    <xdr:to>
      <xdr:col>16</xdr:col>
      <xdr:colOff>129540</xdr:colOff>
      <xdr:row>15</xdr:row>
      <xdr:rowOff>87630</xdr:rowOff>
    </xdr:to>
    <xdr:cxnSp macro="">
      <xdr:nvCxnSpPr>
        <xdr:cNvPr id="40" name="Straight Connector 39">
          <a:extLst>
            <a:ext uri="{FF2B5EF4-FFF2-40B4-BE49-F238E27FC236}">
              <a16:creationId xmlns:a16="http://schemas.microsoft.com/office/drawing/2014/main" id="{00000000-0008-0000-0600-000028000000}"/>
            </a:ext>
          </a:extLst>
        </xdr:cNvPr>
        <xdr:cNvCxnSpPr/>
      </xdr:nvCxnSpPr>
      <xdr:spPr>
        <a:xfrm>
          <a:off x="967740" y="283083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17</xdr:row>
      <xdr:rowOff>95250</xdr:rowOff>
    </xdr:from>
    <xdr:to>
      <xdr:col>2</xdr:col>
      <xdr:colOff>213360</xdr:colOff>
      <xdr:row>17</xdr:row>
      <xdr:rowOff>95250</xdr:rowOff>
    </xdr:to>
    <xdr:cxnSp macro="">
      <xdr:nvCxnSpPr>
        <xdr:cNvPr id="41" name="Straight Connector 40">
          <a:extLst>
            <a:ext uri="{FF2B5EF4-FFF2-40B4-BE49-F238E27FC236}">
              <a16:creationId xmlns:a16="http://schemas.microsoft.com/office/drawing/2014/main" id="{00000000-0008-0000-0600-000029000000}"/>
            </a:ext>
          </a:extLst>
        </xdr:cNvPr>
        <xdr:cNvCxnSpPr/>
      </xdr:nvCxnSpPr>
      <xdr:spPr>
        <a:xfrm>
          <a:off x="96774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525780</xdr:colOff>
      <xdr:row>17</xdr:row>
      <xdr:rowOff>95250</xdr:rowOff>
    </xdr:from>
    <xdr:to>
      <xdr:col>3</xdr:col>
      <xdr:colOff>381000</xdr:colOff>
      <xdr:row>17</xdr:row>
      <xdr:rowOff>95250</xdr:rowOff>
    </xdr:to>
    <xdr:cxnSp macro="">
      <xdr:nvCxnSpPr>
        <xdr:cNvPr id="42" name="Straight Connector 41">
          <a:extLst>
            <a:ext uri="{FF2B5EF4-FFF2-40B4-BE49-F238E27FC236}">
              <a16:creationId xmlns:a16="http://schemas.microsoft.com/office/drawing/2014/main" id="{00000000-0008-0000-0600-00002A000000}"/>
            </a:ext>
          </a:extLst>
        </xdr:cNvPr>
        <xdr:cNvCxnSpPr/>
      </xdr:nvCxnSpPr>
      <xdr:spPr>
        <a:xfrm>
          <a:off x="174498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114300</xdr:colOff>
      <xdr:row>17</xdr:row>
      <xdr:rowOff>95250</xdr:rowOff>
    </xdr:from>
    <xdr:to>
      <xdr:col>4</xdr:col>
      <xdr:colOff>579120</xdr:colOff>
      <xdr:row>17</xdr:row>
      <xdr:rowOff>95250</xdr:rowOff>
    </xdr:to>
    <xdr:cxnSp macro="">
      <xdr:nvCxnSpPr>
        <xdr:cNvPr id="43" name="Straight Connector 42">
          <a:extLst>
            <a:ext uri="{FF2B5EF4-FFF2-40B4-BE49-F238E27FC236}">
              <a16:creationId xmlns:a16="http://schemas.microsoft.com/office/drawing/2014/main" id="{00000000-0008-0000-0600-00002B000000}"/>
            </a:ext>
          </a:extLst>
        </xdr:cNvPr>
        <xdr:cNvCxnSpPr/>
      </xdr:nvCxnSpPr>
      <xdr:spPr>
        <a:xfrm>
          <a:off x="25527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419100</xdr:colOff>
      <xdr:row>17</xdr:row>
      <xdr:rowOff>95250</xdr:rowOff>
    </xdr:from>
    <xdr:to>
      <xdr:col>6</xdr:col>
      <xdr:colOff>274320</xdr:colOff>
      <xdr:row>17</xdr:row>
      <xdr:rowOff>95250</xdr:rowOff>
    </xdr:to>
    <xdr:cxnSp macro="">
      <xdr:nvCxnSpPr>
        <xdr:cNvPr id="44" name="Straight Connector 43">
          <a:extLst>
            <a:ext uri="{FF2B5EF4-FFF2-40B4-BE49-F238E27FC236}">
              <a16:creationId xmlns:a16="http://schemas.microsoft.com/office/drawing/2014/main" id="{00000000-0008-0000-0600-00002C000000}"/>
            </a:ext>
          </a:extLst>
        </xdr:cNvPr>
        <xdr:cNvCxnSpPr/>
      </xdr:nvCxnSpPr>
      <xdr:spPr>
        <a:xfrm>
          <a:off x="34671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586740</xdr:colOff>
      <xdr:row>17</xdr:row>
      <xdr:rowOff>95250</xdr:rowOff>
    </xdr:from>
    <xdr:to>
      <xdr:col>7</xdr:col>
      <xdr:colOff>441960</xdr:colOff>
      <xdr:row>17</xdr:row>
      <xdr:rowOff>95250</xdr:rowOff>
    </xdr:to>
    <xdr:cxnSp macro="">
      <xdr:nvCxnSpPr>
        <xdr:cNvPr id="45" name="Straight Connector 44">
          <a:extLst>
            <a:ext uri="{FF2B5EF4-FFF2-40B4-BE49-F238E27FC236}">
              <a16:creationId xmlns:a16="http://schemas.microsoft.com/office/drawing/2014/main" id="{00000000-0008-0000-0600-00002D000000}"/>
            </a:ext>
          </a:extLst>
        </xdr:cNvPr>
        <xdr:cNvCxnSpPr/>
      </xdr:nvCxnSpPr>
      <xdr:spPr>
        <a:xfrm>
          <a:off x="424434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175260</xdr:colOff>
      <xdr:row>17</xdr:row>
      <xdr:rowOff>95250</xdr:rowOff>
    </xdr:from>
    <xdr:to>
      <xdr:col>9</xdr:col>
      <xdr:colOff>30480</xdr:colOff>
      <xdr:row>17</xdr:row>
      <xdr:rowOff>95250</xdr:rowOff>
    </xdr:to>
    <xdr:cxnSp macro="">
      <xdr:nvCxnSpPr>
        <xdr:cNvPr id="46" name="Straight Connector 45">
          <a:extLst>
            <a:ext uri="{FF2B5EF4-FFF2-40B4-BE49-F238E27FC236}">
              <a16:creationId xmlns:a16="http://schemas.microsoft.com/office/drawing/2014/main" id="{00000000-0008-0000-0600-00002E000000}"/>
            </a:ext>
          </a:extLst>
        </xdr:cNvPr>
        <xdr:cNvCxnSpPr/>
      </xdr:nvCxnSpPr>
      <xdr:spPr>
        <a:xfrm>
          <a:off x="505206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419100</xdr:colOff>
      <xdr:row>17</xdr:row>
      <xdr:rowOff>95250</xdr:rowOff>
    </xdr:from>
    <xdr:to>
      <xdr:col>10</xdr:col>
      <xdr:colOff>274320</xdr:colOff>
      <xdr:row>17</xdr:row>
      <xdr:rowOff>95250</xdr:rowOff>
    </xdr:to>
    <xdr:cxnSp macro="">
      <xdr:nvCxnSpPr>
        <xdr:cNvPr id="47" name="Straight Connector 46">
          <a:extLst>
            <a:ext uri="{FF2B5EF4-FFF2-40B4-BE49-F238E27FC236}">
              <a16:creationId xmlns:a16="http://schemas.microsoft.com/office/drawing/2014/main" id="{00000000-0008-0000-0600-00002F000000}"/>
            </a:ext>
          </a:extLst>
        </xdr:cNvPr>
        <xdr:cNvCxnSpPr/>
      </xdr:nvCxnSpPr>
      <xdr:spPr>
        <a:xfrm>
          <a:off x="59055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586740</xdr:colOff>
      <xdr:row>17</xdr:row>
      <xdr:rowOff>95250</xdr:rowOff>
    </xdr:from>
    <xdr:to>
      <xdr:col>11</xdr:col>
      <xdr:colOff>441960</xdr:colOff>
      <xdr:row>17</xdr:row>
      <xdr:rowOff>95250</xdr:rowOff>
    </xdr:to>
    <xdr:cxnSp macro="">
      <xdr:nvCxnSpPr>
        <xdr:cNvPr id="48" name="Straight Connector 47">
          <a:extLst>
            <a:ext uri="{FF2B5EF4-FFF2-40B4-BE49-F238E27FC236}">
              <a16:creationId xmlns:a16="http://schemas.microsoft.com/office/drawing/2014/main" id="{00000000-0008-0000-0600-000030000000}"/>
            </a:ext>
          </a:extLst>
        </xdr:cNvPr>
        <xdr:cNvCxnSpPr/>
      </xdr:nvCxnSpPr>
      <xdr:spPr>
        <a:xfrm>
          <a:off x="668274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175260</xdr:colOff>
      <xdr:row>17</xdr:row>
      <xdr:rowOff>95250</xdr:rowOff>
    </xdr:from>
    <xdr:to>
      <xdr:col>13</xdr:col>
      <xdr:colOff>30480</xdr:colOff>
      <xdr:row>17</xdr:row>
      <xdr:rowOff>95250</xdr:rowOff>
    </xdr:to>
    <xdr:cxnSp macro="">
      <xdr:nvCxnSpPr>
        <xdr:cNvPr id="49" name="Straight Connector 48">
          <a:extLst>
            <a:ext uri="{FF2B5EF4-FFF2-40B4-BE49-F238E27FC236}">
              <a16:creationId xmlns:a16="http://schemas.microsoft.com/office/drawing/2014/main" id="{00000000-0008-0000-0600-000031000000}"/>
            </a:ext>
          </a:extLst>
        </xdr:cNvPr>
        <xdr:cNvCxnSpPr/>
      </xdr:nvCxnSpPr>
      <xdr:spPr>
        <a:xfrm>
          <a:off x="749046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480060</xdr:colOff>
      <xdr:row>17</xdr:row>
      <xdr:rowOff>95250</xdr:rowOff>
    </xdr:from>
    <xdr:to>
      <xdr:col>14</xdr:col>
      <xdr:colOff>335280</xdr:colOff>
      <xdr:row>17</xdr:row>
      <xdr:rowOff>95250</xdr:rowOff>
    </xdr:to>
    <xdr:cxnSp macro="">
      <xdr:nvCxnSpPr>
        <xdr:cNvPr id="50" name="Straight Connector 49">
          <a:extLst>
            <a:ext uri="{FF2B5EF4-FFF2-40B4-BE49-F238E27FC236}">
              <a16:creationId xmlns:a16="http://schemas.microsoft.com/office/drawing/2014/main" id="{00000000-0008-0000-0600-000032000000}"/>
            </a:ext>
          </a:extLst>
        </xdr:cNvPr>
        <xdr:cNvCxnSpPr/>
      </xdr:nvCxnSpPr>
      <xdr:spPr>
        <a:xfrm>
          <a:off x="840486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38100</xdr:colOff>
      <xdr:row>17</xdr:row>
      <xdr:rowOff>95250</xdr:rowOff>
    </xdr:from>
    <xdr:to>
      <xdr:col>15</xdr:col>
      <xdr:colOff>502920</xdr:colOff>
      <xdr:row>17</xdr:row>
      <xdr:rowOff>95250</xdr:rowOff>
    </xdr:to>
    <xdr:cxnSp macro="">
      <xdr:nvCxnSpPr>
        <xdr:cNvPr id="51" name="Straight Connector 50">
          <a:extLst>
            <a:ext uri="{FF2B5EF4-FFF2-40B4-BE49-F238E27FC236}">
              <a16:creationId xmlns:a16="http://schemas.microsoft.com/office/drawing/2014/main" id="{00000000-0008-0000-0600-000033000000}"/>
            </a:ext>
          </a:extLst>
        </xdr:cNvPr>
        <xdr:cNvCxnSpPr/>
      </xdr:nvCxnSpPr>
      <xdr:spPr>
        <a:xfrm>
          <a:off x="91821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2493</xdr:colOff>
      <xdr:row>11</xdr:row>
      <xdr:rowOff>76200</xdr:rowOff>
    </xdr:from>
    <xdr:to>
      <xdr:col>16</xdr:col>
      <xdr:colOff>358140</xdr:colOff>
      <xdr:row>13</xdr:row>
      <xdr:rowOff>83820</xdr:rowOff>
    </xdr:to>
    <xdr:cxnSp macro="">
      <xdr:nvCxnSpPr>
        <xdr:cNvPr id="52" name="Straight Arrow Connector 51">
          <a:extLst>
            <a:ext uri="{FF2B5EF4-FFF2-40B4-BE49-F238E27FC236}">
              <a16:creationId xmlns:a16="http://schemas.microsoft.com/office/drawing/2014/main" id="{00000000-0008-0000-0600-000034000000}"/>
            </a:ext>
          </a:extLst>
        </xdr:cNvPr>
        <xdr:cNvCxnSpPr>
          <a:stCxn id="24" idx="3"/>
        </xdr:cNvCxnSpPr>
      </xdr:nvCxnSpPr>
      <xdr:spPr>
        <a:xfrm flipV="1">
          <a:off x="9146493" y="2087880"/>
          <a:ext cx="965247" cy="37338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289560</xdr:colOff>
      <xdr:row>2</xdr:row>
      <xdr:rowOff>148590</xdr:rowOff>
    </xdr:from>
    <xdr:to>
      <xdr:col>16</xdr:col>
      <xdr:colOff>601980</xdr:colOff>
      <xdr:row>3</xdr:row>
      <xdr:rowOff>91440</xdr:rowOff>
    </xdr:to>
    <xdr:cxnSp macro="">
      <xdr:nvCxnSpPr>
        <xdr:cNvPr id="53" name="Straight Arrow Connector 52">
          <a:extLst>
            <a:ext uri="{FF2B5EF4-FFF2-40B4-BE49-F238E27FC236}">
              <a16:creationId xmlns:a16="http://schemas.microsoft.com/office/drawing/2014/main" id="{00000000-0008-0000-0600-000035000000}"/>
            </a:ext>
          </a:extLst>
        </xdr:cNvPr>
        <xdr:cNvCxnSpPr>
          <a:cxnSpLocks/>
        </xdr:cNvCxnSpPr>
      </xdr:nvCxnSpPr>
      <xdr:spPr>
        <a:xfrm>
          <a:off x="9433560" y="514350"/>
          <a:ext cx="922020" cy="12573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114300</xdr:colOff>
      <xdr:row>13</xdr:row>
      <xdr:rowOff>163515</xdr:rowOff>
    </xdr:from>
    <xdr:to>
      <xdr:col>11</xdr:col>
      <xdr:colOff>15240</xdr:colOff>
      <xdr:row>23</xdr:row>
      <xdr:rowOff>7620</xdr:rowOff>
    </xdr:to>
    <xdr:cxnSp macro="">
      <xdr:nvCxnSpPr>
        <xdr:cNvPr id="54" name="Straight Arrow Connector 53">
          <a:extLst>
            <a:ext uri="{FF2B5EF4-FFF2-40B4-BE49-F238E27FC236}">
              <a16:creationId xmlns:a16="http://schemas.microsoft.com/office/drawing/2014/main" id="{00000000-0008-0000-0600-000036000000}"/>
            </a:ext>
          </a:extLst>
        </xdr:cNvPr>
        <xdr:cNvCxnSpPr>
          <a:stCxn id="25" idx="2"/>
        </xdr:cNvCxnSpPr>
      </xdr:nvCxnSpPr>
      <xdr:spPr>
        <a:xfrm>
          <a:off x="4991100" y="2540955"/>
          <a:ext cx="1729740" cy="167290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358140</xdr:colOff>
      <xdr:row>14</xdr:row>
      <xdr:rowOff>76200</xdr:rowOff>
    </xdr:from>
    <xdr:to>
      <xdr:col>9</xdr:col>
      <xdr:colOff>45720</xdr:colOff>
      <xdr:row>24</xdr:row>
      <xdr:rowOff>7620</xdr:rowOff>
    </xdr:to>
    <xdr:cxnSp macro="">
      <xdr:nvCxnSpPr>
        <xdr:cNvPr id="55" name="Straight Arrow Connector 54">
          <a:extLst>
            <a:ext uri="{FF2B5EF4-FFF2-40B4-BE49-F238E27FC236}">
              <a16:creationId xmlns:a16="http://schemas.microsoft.com/office/drawing/2014/main" id="{00000000-0008-0000-0600-000037000000}"/>
            </a:ext>
          </a:extLst>
        </xdr:cNvPr>
        <xdr:cNvCxnSpPr/>
      </xdr:nvCxnSpPr>
      <xdr:spPr>
        <a:xfrm>
          <a:off x="4625340" y="2636520"/>
          <a:ext cx="906780" cy="176022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16</xdr:col>
      <xdr:colOff>480060</xdr:colOff>
      <xdr:row>12</xdr:row>
      <xdr:rowOff>175259</xdr:rowOff>
    </xdr:from>
    <xdr:to>
      <xdr:col>21</xdr:col>
      <xdr:colOff>0</xdr:colOff>
      <xdr:row>24</xdr:row>
      <xdr:rowOff>15240</xdr:rowOff>
    </xdr:to>
    <xdr:pic>
      <xdr:nvPicPr>
        <xdr:cNvPr id="59" name="Picture 58">
          <a:extLst>
            <a:ext uri="{FF2B5EF4-FFF2-40B4-BE49-F238E27FC236}">
              <a16:creationId xmlns:a16="http://schemas.microsoft.com/office/drawing/2014/main" id="{00000000-0008-0000-0600-00003B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300" t="18600" r="935" b="307"/>
        <a:stretch>
          <a:fillRect/>
        </a:stretch>
      </xdr:blipFill>
      <xdr:spPr bwMode="auto">
        <a:xfrm>
          <a:off x="10233660" y="2369819"/>
          <a:ext cx="2567940" cy="2034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579120</xdr:colOff>
      <xdr:row>2</xdr:row>
      <xdr:rowOff>121920</xdr:rowOff>
    </xdr:from>
    <xdr:to>
      <xdr:col>16</xdr:col>
      <xdr:colOff>0</xdr:colOff>
      <xdr:row>24</xdr:row>
      <xdr:rowOff>45720</xdr:rowOff>
    </xdr:to>
    <xdr:sp macro="" textlink="">
      <xdr:nvSpPr>
        <xdr:cNvPr id="2" name="Rectangle 1">
          <a:extLst>
            <a:ext uri="{FF2B5EF4-FFF2-40B4-BE49-F238E27FC236}">
              <a16:creationId xmlns:a16="http://schemas.microsoft.com/office/drawing/2014/main" id="{00000000-0008-0000-0700-000002000000}"/>
            </a:ext>
          </a:extLst>
        </xdr:cNvPr>
        <xdr:cNvSpPr/>
      </xdr:nvSpPr>
      <xdr:spPr>
        <a:xfrm>
          <a:off x="9113520" y="487680"/>
          <a:ext cx="640080" cy="39471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358140</xdr:colOff>
      <xdr:row>12</xdr:row>
      <xdr:rowOff>0</xdr:rowOff>
    </xdr:from>
    <xdr:to>
      <xdr:col>16</xdr:col>
      <xdr:colOff>129540</xdr:colOff>
      <xdr:row>15</xdr:row>
      <xdr:rowOff>15240</xdr:rowOff>
    </xdr:to>
    <xdr:sp macro="" textlink="">
      <xdr:nvSpPr>
        <xdr:cNvPr id="3" name="Rectangle 2">
          <a:extLst>
            <a:ext uri="{FF2B5EF4-FFF2-40B4-BE49-F238E27FC236}">
              <a16:creationId xmlns:a16="http://schemas.microsoft.com/office/drawing/2014/main" id="{00000000-0008-0000-0700-000003000000}"/>
            </a:ext>
          </a:extLst>
        </xdr:cNvPr>
        <xdr:cNvSpPr/>
      </xdr:nvSpPr>
      <xdr:spPr>
        <a:xfrm>
          <a:off x="967740" y="2194560"/>
          <a:ext cx="8915400" cy="56388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n-IN" sz="1100"/>
        </a:p>
      </xdr:txBody>
    </xdr:sp>
    <xdr:clientData/>
  </xdr:twoCellAnchor>
  <xdr:twoCellAnchor>
    <xdr:from>
      <xdr:col>1</xdr:col>
      <xdr:colOff>358140</xdr:colOff>
      <xdr:row>15</xdr:row>
      <xdr:rowOff>15240</xdr:rowOff>
    </xdr:from>
    <xdr:to>
      <xdr:col>16</xdr:col>
      <xdr:colOff>129540</xdr:colOff>
      <xdr:row>20</xdr:row>
      <xdr:rowOff>99060</xdr:rowOff>
    </xdr:to>
    <xdr:sp macro="" textlink="">
      <xdr:nvSpPr>
        <xdr:cNvPr id="4" name="Rectangle 3">
          <a:extLst>
            <a:ext uri="{FF2B5EF4-FFF2-40B4-BE49-F238E27FC236}">
              <a16:creationId xmlns:a16="http://schemas.microsoft.com/office/drawing/2014/main" id="{00000000-0008-0000-0700-000004000000}"/>
            </a:ext>
          </a:extLst>
        </xdr:cNvPr>
        <xdr:cNvSpPr/>
      </xdr:nvSpPr>
      <xdr:spPr>
        <a:xfrm>
          <a:off x="967740" y="2758440"/>
          <a:ext cx="8915400" cy="99822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358140</xdr:colOff>
      <xdr:row>6</xdr:row>
      <xdr:rowOff>91440</xdr:rowOff>
    </xdr:from>
    <xdr:to>
      <xdr:col>16</xdr:col>
      <xdr:colOff>129540</xdr:colOff>
      <xdr:row>11</xdr:row>
      <xdr:rowOff>175260</xdr:rowOff>
    </xdr:to>
    <xdr:sp macro="" textlink="">
      <xdr:nvSpPr>
        <xdr:cNvPr id="5" name="Rectangle 4">
          <a:extLst>
            <a:ext uri="{FF2B5EF4-FFF2-40B4-BE49-F238E27FC236}">
              <a16:creationId xmlns:a16="http://schemas.microsoft.com/office/drawing/2014/main" id="{00000000-0008-0000-0700-000005000000}"/>
            </a:ext>
          </a:extLst>
        </xdr:cNvPr>
        <xdr:cNvSpPr/>
      </xdr:nvSpPr>
      <xdr:spPr>
        <a:xfrm>
          <a:off x="967740" y="1188720"/>
          <a:ext cx="8915400" cy="998220"/>
        </a:xfrm>
        <a:prstGeom prst="rect">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411480</xdr:colOff>
      <xdr:row>11</xdr:row>
      <xdr:rowOff>175260</xdr:rowOff>
    </xdr:from>
    <xdr:to>
      <xdr:col>1</xdr:col>
      <xdr:colOff>525780</xdr:colOff>
      <xdr:row>15</xdr:row>
      <xdr:rowOff>7620</xdr:rowOff>
    </xdr:to>
    <xdr:sp macro="" textlink="">
      <xdr:nvSpPr>
        <xdr:cNvPr id="6" name="Parallelogram 5">
          <a:extLst>
            <a:ext uri="{FF2B5EF4-FFF2-40B4-BE49-F238E27FC236}">
              <a16:creationId xmlns:a16="http://schemas.microsoft.com/office/drawing/2014/main" id="{00000000-0008-0000-0700-000006000000}"/>
            </a:ext>
          </a:extLst>
        </xdr:cNvPr>
        <xdr:cNvSpPr/>
      </xdr:nvSpPr>
      <xdr:spPr>
        <a:xfrm>
          <a:off x="102108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2</xdr:col>
      <xdr:colOff>228600</xdr:colOff>
      <xdr:row>11</xdr:row>
      <xdr:rowOff>175260</xdr:rowOff>
    </xdr:from>
    <xdr:to>
      <xdr:col>2</xdr:col>
      <xdr:colOff>342900</xdr:colOff>
      <xdr:row>15</xdr:row>
      <xdr:rowOff>7620</xdr:rowOff>
    </xdr:to>
    <xdr:sp macro="" textlink="">
      <xdr:nvSpPr>
        <xdr:cNvPr id="7" name="Parallelogram 6">
          <a:extLst>
            <a:ext uri="{FF2B5EF4-FFF2-40B4-BE49-F238E27FC236}">
              <a16:creationId xmlns:a16="http://schemas.microsoft.com/office/drawing/2014/main" id="{00000000-0008-0000-0700-000007000000}"/>
            </a:ext>
          </a:extLst>
        </xdr:cNvPr>
        <xdr:cNvSpPr/>
      </xdr:nvSpPr>
      <xdr:spPr>
        <a:xfrm>
          <a:off x="14478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3</xdr:col>
      <xdr:colOff>76200</xdr:colOff>
      <xdr:row>11</xdr:row>
      <xdr:rowOff>175260</xdr:rowOff>
    </xdr:from>
    <xdr:to>
      <xdr:col>3</xdr:col>
      <xdr:colOff>190500</xdr:colOff>
      <xdr:row>15</xdr:row>
      <xdr:rowOff>7620</xdr:rowOff>
    </xdr:to>
    <xdr:sp macro="" textlink="">
      <xdr:nvSpPr>
        <xdr:cNvPr id="8" name="Parallelogram 7">
          <a:extLst>
            <a:ext uri="{FF2B5EF4-FFF2-40B4-BE49-F238E27FC236}">
              <a16:creationId xmlns:a16="http://schemas.microsoft.com/office/drawing/2014/main" id="{00000000-0008-0000-0700-000008000000}"/>
            </a:ext>
          </a:extLst>
        </xdr:cNvPr>
        <xdr:cNvSpPr/>
      </xdr:nvSpPr>
      <xdr:spPr>
        <a:xfrm>
          <a:off x="19050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3</xdr:col>
      <xdr:colOff>525780</xdr:colOff>
      <xdr:row>11</xdr:row>
      <xdr:rowOff>175260</xdr:rowOff>
    </xdr:from>
    <xdr:to>
      <xdr:col>4</xdr:col>
      <xdr:colOff>30480</xdr:colOff>
      <xdr:row>15</xdr:row>
      <xdr:rowOff>7620</xdr:rowOff>
    </xdr:to>
    <xdr:sp macro="" textlink="">
      <xdr:nvSpPr>
        <xdr:cNvPr id="9" name="Parallelogram 8">
          <a:extLst>
            <a:ext uri="{FF2B5EF4-FFF2-40B4-BE49-F238E27FC236}">
              <a16:creationId xmlns:a16="http://schemas.microsoft.com/office/drawing/2014/main" id="{00000000-0008-0000-0700-000009000000}"/>
            </a:ext>
          </a:extLst>
        </xdr:cNvPr>
        <xdr:cNvSpPr/>
      </xdr:nvSpPr>
      <xdr:spPr>
        <a:xfrm>
          <a:off x="235458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4</xdr:col>
      <xdr:colOff>342900</xdr:colOff>
      <xdr:row>11</xdr:row>
      <xdr:rowOff>175260</xdr:rowOff>
    </xdr:from>
    <xdr:to>
      <xdr:col>4</xdr:col>
      <xdr:colOff>457200</xdr:colOff>
      <xdr:row>15</xdr:row>
      <xdr:rowOff>7620</xdr:rowOff>
    </xdr:to>
    <xdr:sp macro="" textlink="">
      <xdr:nvSpPr>
        <xdr:cNvPr id="10" name="Parallelogram 9">
          <a:extLst>
            <a:ext uri="{FF2B5EF4-FFF2-40B4-BE49-F238E27FC236}">
              <a16:creationId xmlns:a16="http://schemas.microsoft.com/office/drawing/2014/main" id="{00000000-0008-0000-0700-00000A000000}"/>
            </a:ext>
          </a:extLst>
        </xdr:cNvPr>
        <xdr:cNvSpPr/>
      </xdr:nvSpPr>
      <xdr:spPr>
        <a:xfrm>
          <a:off x="27813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5</xdr:col>
      <xdr:colOff>190500</xdr:colOff>
      <xdr:row>11</xdr:row>
      <xdr:rowOff>175260</xdr:rowOff>
    </xdr:from>
    <xdr:to>
      <xdr:col>5</xdr:col>
      <xdr:colOff>304800</xdr:colOff>
      <xdr:row>15</xdr:row>
      <xdr:rowOff>7620</xdr:rowOff>
    </xdr:to>
    <xdr:sp macro="" textlink="">
      <xdr:nvSpPr>
        <xdr:cNvPr id="11" name="Parallelogram 10">
          <a:extLst>
            <a:ext uri="{FF2B5EF4-FFF2-40B4-BE49-F238E27FC236}">
              <a16:creationId xmlns:a16="http://schemas.microsoft.com/office/drawing/2014/main" id="{00000000-0008-0000-0700-00000B000000}"/>
            </a:ext>
          </a:extLst>
        </xdr:cNvPr>
        <xdr:cNvSpPr/>
      </xdr:nvSpPr>
      <xdr:spPr>
        <a:xfrm>
          <a:off x="32385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6</xdr:col>
      <xdr:colOff>38100</xdr:colOff>
      <xdr:row>11</xdr:row>
      <xdr:rowOff>175260</xdr:rowOff>
    </xdr:from>
    <xdr:to>
      <xdr:col>6</xdr:col>
      <xdr:colOff>152400</xdr:colOff>
      <xdr:row>15</xdr:row>
      <xdr:rowOff>7620</xdr:rowOff>
    </xdr:to>
    <xdr:sp macro="" textlink="">
      <xdr:nvSpPr>
        <xdr:cNvPr id="12" name="Parallelogram 11">
          <a:extLst>
            <a:ext uri="{FF2B5EF4-FFF2-40B4-BE49-F238E27FC236}">
              <a16:creationId xmlns:a16="http://schemas.microsoft.com/office/drawing/2014/main" id="{00000000-0008-0000-0700-00000C000000}"/>
            </a:ext>
          </a:extLst>
        </xdr:cNvPr>
        <xdr:cNvSpPr/>
      </xdr:nvSpPr>
      <xdr:spPr>
        <a:xfrm>
          <a:off x="36957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6</xdr:col>
      <xdr:colOff>464820</xdr:colOff>
      <xdr:row>11</xdr:row>
      <xdr:rowOff>175260</xdr:rowOff>
    </xdr:from>
    <xdr:to>
      <xdr:col>6</xdr:col>
      <xdr:colOff>579120</xdr:colOff>
      <xdr:row>15</xdr:row>
      <xdr:rowOff>7620</xdr:rowOff>
    </xdr:to>
    <xdr:sp macro="" textlink="">
      <xdr:nvSpPr>
        <xdr:cNvPr id="13" name="Parallelogram 12">
          <a:extLst>
            <a:ext uri="{FF2B5EF4-FFF2-40B4-BE49-F238E27FC236}">
              <a16:creationId xmlns:a16="http://schemas.microsoft.com/office/drawing/2014/main" id="{00000000-0008-0000-0700-00000D000000}"/>
            </a:ext>
          </a:extLst>
        </xdr:cNvPr>
        <xdr:cNvSpPr/>
      </xdr:nvSpPr>
      <xdr:spPr>
        <a:xfrm>
          <a:off x="41224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7</xdr:col>
      <xdr:colOff>312420</xdr:colOff>
      <xdr:row>11</xdr:row>
      <xdr:rowOff>175260</xdr:rowOff>
    </xdr:from>
    <xdr:to>
      <xdr:col>7</xdr:col>
      <xdr:colOff>426720</xdr:colOff>
      <xdr:row>15</xdr:row>
      <xdr:rowOff>7620</xdr:rowOff>
    </xdr:to>
    <xdr:sp macro="" textlink="">
      <xdr:nvSpPr>
        <xdr:cNvPr id="14" name="Parallelogram 13">
          <a:extLst>
            <a:ext uri="{FF2B5EF4-FFF2-40B4-BE49-F238E27FC236}">
              <a16:creationId xmlns:a16="http://schemas.microsoft.com/office/drawing/2014/main" id="{00000000-0008-0000-0700-00000E000000}"/>
            </a:ext>
          </a:extLst>
        </xdr:cNvPr>
        <xdr:cNvSpPr/>
      </xdr:nvSpPr>
      <xdr:spPr>
        <a:xfrm>
          <a:off x="45796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8</xdr:col>
      <xdr:colOff>152400</xdr:colOff>
      <xdr:row>11</xdr:row>
      <xdr:rowOff>175260</xdr:rowOff>
    </xdr:from>
    <xdr:to>
      <xdr:col>8</xdr:col>
      <xdr:colOff>266700</xdr:colOff>
      <xdr:row>15</xdr:row>
      <xdr:rowOff>7620</xdr:rowOff>
    </xdr:to>
    <xdr:sp macro="" textlink="">
      <xdr:nvSpPr>
        <xdr:cNvPr id="15" name="Parallelogram 14">
          <a:extLst>
            <a:ext uri="{FF2B5EF4-FFF2-40B4-BE49-F238E27FC236}">
              <a16:creationId xmlns:a16="http://schemas.microsoft.com/office/drawing/2014/main" id="{00000000-0008-0000-0700-00000F000000}"/>
            </a:ext>
          </a:extLst>
        </xdr:cNvPr>
        <xdr:cNvSpPr/>
      </xdr:nvSpPr>
      <xdr:spPr>
        <a:xfrm>
          <a:off x="502920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8</xdr:col>
      <xdr:colOff>579120</xdr:colOff>
      <xdr:row>11</xdr:row>
      <xdr:rowOff>175260</xdr:rowOff>
    </xdr:from>
    <xdr:to>
      <xdr:col>9</xdr:col>
      <xdr:colOff>83820</xdr:colOff>
      <xdr:row>15</xdr:row>
      <xdr:rowOff>7620</xdr:rowOff>
    </xdr:to>
    <xdr:sp macro="" textlink="">
      <xdr:nvSpPr>
        <xdr:cNvPr id="16" name="Parallelogram 15">
          <a:extLst>
            <a:ext uri="{FF2B5EF4-FFF2-40B4-BE49-F238E27FC236}">
              <a16:creationId xmlns:a16="http://schemas.microsoft.com/office/drawing/2014/main" id="{00000000-0008-0000-0700-000010000000}"/>
            </a:ext>
          </a:extLst>
        </xdr:cNvPr>
        <xdr:cNvSpPr/>
      </xdr:nvSpPr>
      <xdr:spPr>
        <a:xfrm>
          <a:off x="54559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9</xdr:col>
      <xdr:colOff>426720</xdr:colOff>
      <xdr:row>11</xdr:row>
      <xdr:rowOff>175260</xdr:rowOff>
    </xdr:from>
    <xdr:to>
      <xdr:col>9</xdr:col>
      <xdr:colOff>541020</xdr:colOff>
      <xdr:row>15</xdr:row>
      <xdr:rowOff>7620</xdr:rowOff>
    </xdr:to>
    <xdr:sp macro="" textlink="">
      <xdr:nvSpPr>
        <xdr:cNvPr id="17" name="Parallelogram 16">
          <a:extLst>
            <a:ext uri="{FF2B5EF4-FFF2-40B4-BE49-F238E27FC236}">
              <a16:creationId xmlns:a16="http://schemas.microsoft.com/office/drawing/2014/main" id="{00000000-0008-0000-0700-000011000000}"/>
            </a:ext>
          </a:extLst>
        </xdr:cNvPr>
        <xdr:cNvSpPr/>
      </xdr:nvSpPr>
      <xdr:spPr>
        <a:xfrm>
          <a:off x="591312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10</xdr:col>
      <xdr:colOff>281940</xdr:colOff>
      <xdr:row>11</xdr:row>
      <xdr:rowOff>175260</xdr:rowOff>
    </xdr:from>
    <xdr:to>
      <xdr:col>10</xdr:col>
      <xdr:colOff>396240</xdr:colOff>
      <xdr:row>15</xdr:row>
      <xdr:rowOff>7620</xdr:rowOff>
    </xdr:to>
    <xdr:sp macro="" textlink="">
      <xdr:nvSpPr>
        <xdr:cNvPr id="18" name="Parallelogram 17">
          <a:extLst>
            <a:ext uri="{FF2B5EF4-FFF2-40B4-BE49-F238E27FC236}">
              <a16:creationId xmlns:a16="http://schemas.microsoft.com/office/drawing/2014/main" id="{00000000-0008-0000-0700-000012000000}"/>
            </a:ext>
          </a:extLst>
        </xdr:cNvPr>
        <xdr:cNvSpPr/>
      </xdr:nvSpPr>
      <xdr:spPr>
        <a:xfrm>
          <a:off x="637794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11</xdr:col>
      <xdr:colOff>99060</xdr:colOff>
      <xdr:row>11</xdr:row>
      <xdr:rowOff>175260</xdr:rowOff>
    </xdr:from>
    <xdr:to>
      <xdr:col>11</xdr:col>
      <xdr:colOff>213360</xdr:colOff>
      <xdr:row>15</xdr:row>
      <xdr:rowOff>7620</xdr:rowOff>
    </xdr:to>
    <xdr:sp macro="" textlink="">
      <xdr:nvSpPr>
        <xdr:cNvPr id="19" name="Parallelogram 18">
          <a:extLst>
            <a:ext uri="{FF2B5EF4-FFF2-40B4-BE49-F238E27FC236}">
              <a16:creationId xmlns:a16="http://schemas.microsoft.com/office/drawing/2014/main" id="{00000000-0008-0000-0700-000013000000}"/>
            </a:ext>
          </a:extLst>
        </xdr:cNvPr>
        <xdr:cNvSpPr/>
      </xdr:nvSpPr>
      <xdr:spPr>
        <a:xfrm>
          <a:off x="68046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11</xdr:col>
      <xdr:colOff>556260</xdr:colOff>
      <xdr:row>11</xdr:row>
      <xdr:rowOff>175260</xdr:rowOff>
    </xdr:from>
    <xdr:to>
      <xdr:col>12</xdr:col>
      <xdr:colOff>60960</xdr:colOff>
      <xdr:row>15</xdr:row>
      <xdr:rowOff>7620</xdr:rowOff>
    </xdr:to>
    <xdr:sp macro="" textlink="">
      <xdr:nvSpPr>
        <xdr:cNvPr id="20" name="Parallelogram 19">
          <a:extLst>
            <a:ext uri="{FF2B5EF4-FFF2-40B4-BE49-F238E27FC236}">
              <a16:creationId xmlns:a16="http://schemas.microsoft.com/office/drawing/2014/main" id="{00000000-0008-0000-0700-000014000000}"/>
            </a:ext>
          </a:extLst>
        </xdr:cNvPr>
        <xdr:cNvSpPr/>
      </xdr:nvSpPr>
      <xdr:spPr>
        <a:xfrm>
          <a:off x="72618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12</xdr:col>
      <xdr:colOff>396240</xdr:colOff>
      <xdr:row>11</xdr:row>
      <xdr:rowOff>175260</xdr:rowOff>
    </xdr:from>
    <xdr:to>
      <xdr:col>12</xdr:col>
      <xdr:colOff>510540</xdr:colOff>
      <xdr:row>15</xdr:row>
      <xdr:rowOff>7620</xdr:rowOff>
    </xdr:to>
    <xdr:sp macro="" textlink="">
      <xdr:nvSpPr>
        <xdr:cNvPr id="21" name="Parallelogram 20">
          <a:extLst>
            <a:ext uri="{FF2B5EF4-FFF2-40B4-BE49-F238E27FC236}">
              <a16:creationId xmlns:a16="http://schemas.microsoft.com/office/drawing/2014/main" id="{00000000-0008-0000-0700-000015000000}"/>
            </a:ext>
          </a:extLst>
        </xdr:cNvPr>
        <xdr:cNvSpPr/>
      </xdr:nvSpPr>
      <xdr:spPr>
        <a:xfrm>
          <a:off x="771144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13</xdr:col>
      <xdr:colOff>213360</xdr:colOff>
      <xdr:row>11</xdr:row>
      <xdr:rowOff>175260</xdr:rowOff>
    </xdr:from>
    <xdr:to>
      <xdr:col>13</xdr:col>
      <xdr:colOff>327660</xdr:colOff>
      <xdr:row>15</xdr:row>
      <xdr:rowOff>7620</xdr:rowOff>
    </xdr:to>
    <xdr:sp macro="" textlink="">
      <xdr:nvSpPr>
        <xdr:cNvPr id="22" name="Parallelogram 21">
          <a:extLst>
            <a:ext uri="{FF2B5EF4-FFF2-40B4-BE49-F238E27FC236}">
              <a16:creationId xmlns:a16="http://schemas.microsoft.com/office/drawing/2014/main" id="{00000000-0008-0000-0700-000016000000}"/>
            </a:ext>
          </a:extLst>
        </xdr:cNvPr>
        <xdr:cNvSpPr/>
      </xdr:nvSpPr>
      <xdr:spPr>
        <a:xfrm>
          <a:off x="81381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14</xdr:col>
      <xdr:colOff>60960</xdr:colOff>
      <xdr:row>11</xdr:row>
      <xdr:rowOff>175260</xdr:rowOff>
    </xdr:from>
    <xdr:to>
      <xdr:col>14</xdr:col>
      <xdr:colOff>175260</xdr:colOff>
      <xdr:row>15</xdr:row>
      <xdr:rowOff>7620</xdr:rowOff>
    </xdr:to>
    <xdr:sp macro="" textlink="">
      <xdr:nvSpPr>
        <xdr:cNvPr id="23" name="Parallelogram 22">
          <a:extLst>
            <a:ext uri="{FF2B5EF4-FFF2-40B4-BE49-F238E27FC236}">
              <a16:creationId xmlns:a16="http://schemas.microsoft.com/office/drawing/2014/main" id="{00000000-0008-0000-0700-000017000000}"/>
            </a:ext>
          </a:extLst>
        </xdr:cNvPr>
        <xdr:cNvSpPr/>
      </xdr:nvSpPr>
      <xdr:spPr>
        <a:xfrm>
          <a:off x="8595360" y="2186940"/>
          <a:ext cx="114300" cy="563880"/>
        </a:xfrm>
        <a:prstGeom prst="parallelogram">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IN" sz="1100"/>
        </a:p>
      </xdr:txBody>
    </xdr:sp>
    <xdr:clientData/>
  </xdr:twoCellAnchor>
  <xdr:twoCellAnchor>
    <xdr:from>
      <xdr:col>1</xdr:col>
      <xdr:colOff>449580</xdr:colOff>
      <xdr:row>13</xdr:row>
      <xdr:rowOff>30480</xdr:rowOff>
    </xdr:from>
    <xdr:to>
      <xdr:col>15</xdr:col>
      <xdr:colOff>236220</xdr:colOff>
      <xdr:row>13</xdr:row>
      <xdr:rowOff>171250</xdr:rowOff>
    </xdr:to>
    <xdr:sp macro="" textlink="">
      <xdr:nvSpPr>
        <xdr:cNvPr id="25" name="Rectangle 24">
          <a:extLst>
            <a:ext uri="{FF2B5EF4-FFF2-40B4-BE49-F238E27FC236}">
              <a16:creationId xmlns:a16="http://schemas.microsoft.com/office/drawing/2014/main" id="{00000000-0008-0000-0700-000019000000}"/>
            </a:ext>
          </a:extLst>
        </xdr:cNvPr>
        <xdr:cNvSpPr/>
      </xdr:nvSpPr>
      <xdr:spPr>
        <a:xfrm>
          <a:off x="1059180" y="2407920"/>
          <a:ext cx="8321040" cy="140770"/>
        </a:xfrm>
        <a:prstGeom prst="rect">
          <a:avLst/>
        </a:prstGeom>
        <a:solidFill>
          <a:schemeClr val="bg1"/>
        </a:solid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xdr:from>
      <xdr:col>1</xdr:col>
      <xdr:colOff>358140</xdr:colOff>
      <xdr:row>11</xdr:row>
      <xdr:rowOff>80010</xdr:rowOff>
    </xdr:from>
    <xdr:to>
      <xdr:col>16</xdr:col>
      <xdr:colOff>129540</xdr:colOff>
      <xdr:row>11</xdr:row>
      <xdr:rowOff>80010</xdr:rowOff>
    </xdr:to>
    <xdr:cxnSp macro="">
      <xdr:nvCxnSpPr>
        <xdr:cNvPr id="26" name="Straight Connector 25">
          <a:extLst>
            <a:ext uri="{FF2B5EF4-FFF2-40B4-BE49-F238E27FC236}">
              <a16:creationId xmlns:a16="http://schemas.microsoft.com/office/drawing/2014/main" id="{00000000-0008-0000-0700-00001A000000}"/>
            </a:ext>
          </a:extLst>
        </xdr:cNvPr>
        <xdr:cNvCxnSpPr/>
      </xdr:nvCxnSpPr>
      <xdr:spPr>
        <a:xfrm>
          <a:off x="967740" y="209169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7</xdr:row>
      <xdr:rowOff>87630</xdr:rowOff>
    </xdr:from>
    <xdr:to>
      <xdr:col>16</xdr:col>
      <xdr:colOff>129540</xdr:colOff>
      <xdr:row>7</xdr:row>
      <xdr:rowOff>87630</xdr:rowOff>
    </xdr:to>
    <xdr:cxnSp macro="">
      <xdr:nvCxnSpPr>
        <xdr:cNvPr id="27" name="Straight Connector 26">
          <a:extLst>
            <a:ext uri="{FF2B5EF4-FFF2-40B4-BE49-F238E27FC236}">
              <a16:creationId xmlns:a16="http://schemas.microsoft.com/office/drawing/2014/main" id="{00000000-0008-0000-0700-00001B000000}"/>
            </a:ext>
          </a:extLst>
        </xdr:cNvPr>
        <xdr:cNvCxnSpPr/>
      </xdr:nvCxnSpPr>
      <xdr:spPr>
        <a:xfrm>
          <a:off x="967740" y="136779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9</xdr:row>
      <xdr:rowOff>95250</xdr:rowOff>
    </xdr:from>
    <xdr:to>
      <xdr:col>2</xdr:col>
      <xdr:colOff>213360</xdr:colOff>
      <xdr:row>9</xdr:row>
      <xdr:rowOff>95250</xdr:rowOff>
    </xdr:to>
    <xdr:cxnSp macro="">
      <xdr:nvCxnSpPr>
        <xdr:cNvPr id="28" name="Straight Connector 27">
          <a:extLst>
            <a:ext uri="{FF2B5EF4-FFF2-40B4-BE49-F238E27FC236}">
              <a16:creationId xmlns:a16="http://schemas.microsoft.com/office/drawing/2014/main" id="{00000000-0008-0000-0700-00001C000000}"/>
            </a:ext>
          </a:extLst>
        </xdr:cNvPr>
        <xdr:cNvCxnSpPr/>
      </xdr:nvCxnSpPr>
      <xdr:spPr>
        <a:xfrm>
          <a:off x="96774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525780</xdr:colOff>
      <xdr:row>9</xdr:row>
      <xdr:rowOff>95250</xdr:rowOff>
    </xdr:from>
    <xdr:to>
      <xdr:col>3</xdr:col>
      <xdr:colOff>381000</xdr:colOff>
      <xdr:row>9</xdr:row>
      <xdr:rowOff>95250</xdr:rowOff>
    </xdr:to>
    <xdr:cxnSp macro="">
      <xdr:nvCxnSpPr>
        <xdr:cNvPr id="29" name="Straight Connector 28">
          <a:extLst>
            <a:ext uri="{FF2B5EF4-FFF2-40B4-BE49-F238E27FC236}">
              <a16:creationId xmlns:a16="http://schemas.microsoft.com/office/drawing/2014/main" id="{00000000-0008-0000-0700-00001D000000}"/>
            </a:ext>
          </a:extLst>
        </xdr:cNvPr>
        <xdr:cNvCxnSpPr/>
      </xdr:nvCxnSpPr>
      <xdr:spPr>
        <a:xfrm>
          <a:off x="174498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114300</xdr:colOff>
      <xdr:row>9</xdr:row>
      <xdr:rowOff>95250</xdr:rowOff>
    </xdr:from>
    <xdr:to>
      <xdr:col>4</xdr:col>
      <xdr:colOff>579120</xdr:colOff>
      <xdr:row>9</xdr:row>
      <xdr:rowOff>95250</xdr:rowOff>
    </xdr:to>
    <xdr:cxnSp macro="">
      <xdr:nvCxnSpPr>
        <xdr:cNvPr id="30" name="Straight Connector 29">
          <a:extLst>
            <a:ext uri="{FF2B5EF4-FFF2-40B4-BE49-F238E27FC236}">
              <a16:creationId xmlns:a16="http://schemas.microsoft.com/office/drawing/2014/main" id="{00000000-0008-0000-0700-00001E000000}"/>
            </a:ext>
          </a:extLst>
        </xdr:cNvPr>
        <xdr:cNvCxnSpPr/>
      </xdr:nvCxnSpPr>
      <xdr:spPr>
        <a:xfrm>
          <a:off x="25527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419100</xdr:colOff>
      <xdr:row>9</xdr:row>
      <xdr:rowOff>95250</xdr:rowOff>
    </xdr:from>
    <xdr:to>
      <xdr:col>6</xdr:col>
      <xdr:colOff>274320</xdr:colOff>
      <xdr:row>9</xdr:row>
      <xdr:rowOff>95250</xdr:rowOff>
    </xdr:to>
    <xdr:cxnSp macro="">
      <xdr:nvCxnSpPr>
        <xdr:cNvPr id="31" name="Straight Connector 30">
          <a:extLst>
            <a:ext uri="{FF2B5EF4-FFF2-40B4-BE49-F238E27FC236}">
              <a16:creationId xmlns:a16="http://schemas.microsoft.com/office/drawing/2014/main" id="{00000000-0008-0000-0700-00001F000000}"/>
            </a:ext>
          </a:extLst>
        </xdr:cNvPr>
        <xdr:cNvCxnSpPr/>
      </xdr:nvCxnSpPr>
      <xdr:spPr>
        <a:xfrm>
          <a:off x="34671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586740</xdr:colOff>
      <xdr:row>9</xdr:row>
      <xdr:rowOff>95250</xdr:rowOff>
    </xdr:from>
    <xdr:to>
      <xdr:col>7</xdr:col>
      <xdr:colOff>441960</xdr:colOff>
      <xdr:row>9</xdr:row>
      <xdr:rowOff>95250</xdr:rowOff>
    </xdr:to>
    <xdr:cxnSp macro="">
      <xdr:nvCxnSpPr>
        <xdr:cNvPr id="32" name="Straight Connector 31">
          <a:extLst>
            <a:ext uri="{FF2B5EF4-FFF2-40B4-BE49-F238E27FC236}">
              <a16:creationId xmlns:a16="http://schemas.microsoft.com/office/drawing/2014/main" id="{00000000-0008-0000-0700-000020000000}"/>
            </a:ext>
          </a:extLst>
        </xdr:cNvPr>
        <xdr:cNvCxnSpPr/>
      </xdr:nvCxnSpPr>
      <xdr:spPr>
        <a:xfrm>
          <a:off x="424434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175260</xdr:colOff>
      <xdr:row>9</xdr:row>
      <xdr:rowOff>95250</xdr:rowOff>
    </xdr:from>
    <xdr:to>
      <xdr:col>9</xdr:col>
      <xdr:colOff>30480</xdr:colOff>
      <xdr:row>9</xdr:row>
      <xdr:rowOff>95250</xdr:rowOff>
    </xdr:to>
    <xdr:cxnSp macro="">
      <xdr:nvCxnSpPr>
        <xdr:cNvPr id="33" name="Straight Connector 32">
          <a:extLst>
            <a:ext uri="{FF2B5EF4-FFF2-40B4-BE49-F238E27FC236}">
              <a16:creationId xmlns:a16="http://schemas.microsoft.com/office/drawing/2014/main" id="{00000000-0008-0000-0700-000021000000}"/>
            </a:ext>
          </a:extLst>
        </xdr:cNvPr>
        <xdr:cNvCxnSpPr/>
      </xdr:nvCxnSpPr>
      <xdr:spPr>
        <a:xfrm>
          <a:off x="505206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419100</xdr:colOff>
      <xdr:row>9</xdr:row>
      <xdr:rowOff>95250</xdr:rowOff>
    </xdr:from>
    <xdr:to>
      <xdr:col>10</xdr:col>
      <xdr:colOff>274320</xdr:colOff>
      <xdr:row>9</xdr:row>
      <xdr:rowOff>95250</xdr:rowOff>
    </xdr:to>
    <xdr:cxnSp macro="">
      <xdr:nvCxnSpPr>
        <xdr:cNvPr id="34" name="Straight Connector 33">
          <a:extLst>
            <a:ext uri="{FF2B5EF4-FFF2-40B4-BE49-F238E27FC236}">
              <a16:creationId xmlns:a16="http://schemas.microsoft.com/office/drawing/2014/main" id="{00000000-0008-0000-0700-000022000000}"/>
            </a:ext>
          </a:extLst>
        </xdr:cNvPr>
        <xdr:cNvCxnSpPr/>
      </xdr:nvCxnSpPr>
      <xdr:spPr>
        <a:xfrm>
          <a:off x="59055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586740</xdr:colOff>
      <xdr:row>9</xdr:row>
      <xdr:rowOff>95250</xdr:rowOff>
    </xdr:from>
    <xdr:to>
      <xdr:col>11</xdr:col>
      <xdr:colOff>441960</xdr:colOff>
      <xdr:row>9</xdr:row>
      <xdr:rowOff>95250</xdr:rowOff>
    </xdr:to>
    <xdr:cxnSp macro="">
      <xdr:nvCxnSpPr>
        <xdr:cNvPr id="35" name="Straight Connector 34">
          <a:extLst>
            <a:ext uri="{FF2B5EF4-FFF2-40B4-BE49-F238E27FC236}">
              <a16:creationId xmlns:a16="http://schemas.microsoft.com/office/drawing/2014/main" id="{00000000-0008-0000-0700-000023000000}"/>
            </a:ext>
          </a:extLst>
        </xdr:cNvPr>
        <xdr:cNvCxnSpPr/>
      </xdr:nvCxnSpPr>
      <xdr:spPr>
        <a:xfrm>
          <a:off x="668274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175260</xdr:colOff>
      <xdr:row>9</xdr:row>
      <xdr:rowOff>95250</xdr:rowOff>
    </xdr:from>
    <xdr:to>
      <xdr:col>13</xdr:col>
      <xdr:colOff>30480</xdr:colOff>
      <xdr:row>9</xdr:row>
      <xdr:rowOff>95250</xdr:rowOff>
    </xdr:to>
    <xdr:cxnSp macro="">
      <xdr:nvCxnSpPr>
        <xdr:cNvPr id="36" name="Straight Connector 35">
          <a:extLst>
            <a:ext uri="{FF2B5EF4-FFF2-40B4-BE49-F238E27FC236}">
              <a16:creationId xmlns:a16="http://schemas.microsoft.com/office/drawing/2014/main" id="{00000000-0008-0000-0700-000024000000}"/>
            </a:ext>
          </a:extLst>
        </xdr:cNvPr>
        <xdr:cNvCxnSpPr/>
      </xdr:nvCxnSpPr>
      <xdr:spPr>
        <a:xfrm>
          <a:off x="749046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480060</xdr:colOff>
      <xdr:row>9</xdr:row>
      <xdr:rowOff>95250</xdr:rowOff>
    </xdr:from>
    <xdr:to>
      <xdr:col>14</xdr:col>
      <xdr:colOff>335280</xdr:colOff>
      <xdr:row>9</xdr:row>
      <xdr:rowOff>95250</xdr:rowOff>
    </xdr:to>
    <xdr:cxnSp macro="">
      <xdr:nvCxnSpPr>
        <xdr:cNvPr id="37" name="Straight Connector 36">
          <a:extLst>
            <a:ext uri="{FF2B5EF4-FFF2-40B4-BE49-F238E27FC236}">
              <a16:creationId xmlns:a16="http://schemas.microsoft.com/office/drawing/2014/main" id="{00000000-0008-0000-0700-000025000000}"/>
            </a:ext>
          </a:extLst>
        </xdr:cNvPr>
        <xdr:cNvCxnSpPr/>
      </xdr:nvCxnSpPr>
      <xdr:spPr>
        <a:xfrm>
          <a:off x="840486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38100</xdr:colOff>
      <xdr:row>9</xdr:row>
      <xdr:rowOff>95250</xdr:rowOff>
    </xdr:from>
    <xdr:to>
      <xdr:col>15</xdr:col>
      <xdr:colOff>502920</xdr:colOff>
      <xdr:row>9</xdr:row>
      <xdr:rowOff>95250</xdr:rowOff>
    </xdr:to>
    <xdr:cxnSp macro="">
      <xdr:nvCxnSpPr>
        <xdr:cNvPr id="38" name="Straight Connector 37">
          <a:extLst>
            <a:ext uri="{FF2B5EF4-FFF2-40B4-BE49-F238E27FC236}">
              <a16:creationId xmlns:a16="http://schemas.microsoft.com/office/drawing/2014/main" id="{00000000-0008-0000-0700-000026000000}"/>
            </a:ext>
          </a:extLst>
        </xdr:cNvPr>
        <xdr:cNvCxnSpPr/>
      </xdr:nvCxnSpPr>
      <xdr:spPr>
        <a:xfrm>
          <a:off x="9182100" y="174117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19</xdr:row>
      <xdr:rowOff>80010</xdr:rowOff>
    </xdr:from>
    <xdr:to>
      <xdr:col>16</xdr:col>
      <xdr:colOff>129540</xdr:colOff>
      <xdr:row>19</xdr:row>
      <xdr:rowOff>80010</xdr:rowOff>
    </xdr:to>
    <xdr:cxnSp macro="">
      <xdr:nvCxnSpPr>
        <xdr:cNvPr id="39" name="Straight Connector 38">
          <a:extLst>
            <a:ext uri="{FF2B5EF4-FFF2-40B4-BE49-F238E27FC236}">
              <a16:creationId xmlns:a16="http://schemas.microsoft.com/office/drawing/2014/main" id="{00000000-0008-0000-0700-000027000000}"/>
            </a:ext>
          </a:extLst>
        </xdr:cNvPr>
        <xdr:cNvCxnSpPr/>
      </xdr:nvCxnSpPr>
      <xdr:spPr>
        <a:xfrm>
          <a:off x="967740" y="355473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15</xdr:row>
      <xdr:rowOff>87630</xdr:rowOff>
    </xdr:from>
    <xdr:to>
      <xdr:col>16</xdr:col>
      <xdr:colOff>129540</xdr:colOff>
      <xdr:row>15</xdr:row>
      <xdr:rowOff>87630</xdr:rowOff>
    </xdr:to>
    <xdr:cxnSp macro="">
      <xdr:nvCxnSpPr>
        <xdr:cNvPr id="40" name="Straight Connector 39">
          <a:extLst>
            <a:ext uri="{FF2B5EF4-FFF2-40B4-BE49-F238E27FC236}">
              <a16:creationId xmlns:a16="http://schemas.microsoft.com/office/drawing/2014/main" id="{00000000-0008-0000-0700-000028000000}"/>
            </a:ext>
          </a:extLst>
        </xdr:cNvPr>
        <xdr:cNvCxnSpPr/>
      </xdr:nvCxnSpPr>
      <xdr:spPr>
        <a:xfrm>
          <a:off x="967740" y="2830830"/>
          <a:ext cx="891540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358140</xdr:colOff>
      <xdr:row>17</xdr:row>
      <xdr:rowOff>95250</xdr:rowOff>
    </xdr:from>
    <xdr:to>
      <xdr:col>2</xdr:col>
      <xdr:colOff>213360</xdr:colOff>
      <xdr:row>17</xdr:row>
      <xdr:rowOff>95250</xdr:rowOff>
    </xdr:to>
    <xdr:cxnSp macro="">
      <xdr:nvCxnSpPr>
        <xdr:cNvPr id="41" name="Straight Connector 40">
          <a:extLst>
            <a:ext uri="{FF2B5EF4-FFF2-40B4-BE49-F238E27FC236}">
              <a16:creationId xmlns:a16="http://schemas.microsoft.com/office/drawing/2014/main" id="{00000000-0008-0000-0700-000029000000}"/>
            </a:ext>
          </a:extLst>
        </xdr:cNvPr>
        <xdr:cNvCxnSpPr/>
      </xdr:nvCxnSpPr>
      <xdr:spPr>
        <a:xfrm>
          <a:off x="96774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525780</xdr:colOff>
      <xdr:row>17</xdr:row>
      <xdr:rowOff>95250</xdr:rowOff>
    </xdr:from>
    <xdr:to>
      <xdr:col>3</xdr:col>
      <xdr:colOff>381000</xdr:colOff>
      <xdr:row>17</xdr:row>
      <xdr:rowOff>95250</xdr:rowOff>
    </xdr:to>
    <xdr:cxnSp macro="">
      <xdr:nvCxnSpPr>
        <xdr:cNvPr id="42" name="Straight Connector 41">
          <a:extLst>
            <a:ext uri="{FF2B5EF4-FFF2-40B4-BE49-F238E27FC236}">
              <a16:creationId xmlns:a16="http://schemas.microsoft.com/office/drawing/2014/main" id="{00000000-0008-0000-0700-00002A000000}"/>
            </a:ext>
          </a:extLst>
        </xdr:cNvPr>
        <xdr:cNvCxnSpPr/>
      </xdr:nvCxnSpPr>
      <xdr:spPr>
        <a:xfrm>
          <a:off x="174498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114300</xdr:colOff>
      <xdr:row>17</xdr:row>
      <xdr:rowOff>95250</xdr:rowOff>
    </xdr:from>
    <xdr:to>
      <xdr:col>4</xdr:col>
      <xdr:colOff>579120</xdr:colOff>
      <xdr:row>17</xdr:row>
      <xdr:rowOff>95250</xdr:rowOff>
    </xdr:to>
    <xdr:cxnSp macro="">
      <xdr:nvCxnSpPr>
        <xdr:cNvPr id="43" name="Straight Connector 42">
          <a:extLst>
            <a:ext uri="{FF2B5EF4-FFF2-40B4-BE49-F238E27FC236}">
              <a16:creationId xmlns:a16="http://schemas.microsoft.com/office/drawing/2014/main" id="{00000000-0008-0000-0700-00002B000000}"/>
            </a:ext>
          </a:extLst>
        </xdr:cNvPr>
        <xdr:cNvCxnSpPr/>
      </xdr:nvCxnSpPr>
      <xdr:spPr>
        <a:xfrm>
          <a:off x="25527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419100</xdr:colOff>
      <xdr:row>17</xdr:row>
      <xdr:rowOff>95250</xdr:rowOff>
    </xdr:from>
    <xdr:to>
      <xdr:col>6</xdr:col>
      <xdr:colOff>274320</xdr:colOff>
      <xdr:row>17</xdr:row>
      <xdr:rowOff>95250</xdr:rowOff>
    </xdr:to>
    <xdr:cxnSp macro="">
      <xdr:nvCxnSpPr>
        <xdr:cNvPr id="44" name="Straight Connector 43">
          <a:extLst>
            <a:ext uri="{FF2B5EF4-FFF2-40B4-BE49-F238E27FC236}">
              <a16:creationId xmlns:a16="http://schemas.microsoft.com/office/drawing/2014/main" id="{00000000-0008-0000-0700-00002C000000}"/>
            </a:ext>
          </a:extLst>
        </xdr:cNvPr>
        <xdr:cNvCxnSpPr/>
      </xdr:nvCxnSpPr>
      <xdr:spPr>
        <a:xfrm>
          <a:off x="34671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586740</xdr:colOff>
      <xdr:row>17</xdr:row>
      <xdr:rowOff>95250</xdr:rowOff>
    </xdr:from>
    <xdr:to>
      <xdr:col>7</xdr:col>
      <xdr:colOff>441960</xdr:colOff>
      <xdr:row>17</xdr:row>
      <xdr:rowOff>95250</xdr:rowOff>
    </xdr:to>
    <xdr:cxnSp macro="">
      <xdr:nvCxnSpPr>
        <xdr:cNvPr id="45" name="Straight Connector 44">
          <a:extLst>
            <a:ext uri="{FF2B5EF4-FFF2-40B4-BE49-F238E27FC236}">
              <a16:creationId xmlns:a16="http://schemas.microsoft.com/office/drawing/2014/main" id="{00000000-0008-0000-0700-00002D000000}"/>
            </a:ext>
          </a:extLst>
        </xdr:cNvPr>
        <xdr:cNvCxnSpPr/>
      </xdr:nvCxnSpPr>
      <xdr:spPr>
        <a:xfrm>
          <a:off x="424434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175260</xdr:colOff>
      <xdr:row>17</xdr:row>
      <xdr:rowOff>95250</xdr:rowOff>
    </xdr:from>
    <xdr:to>
      <xdr:col>9</xdr:col>
      <xdr:colOff>30480</xdr:colOff>
      <xdr:row>17</xdr:row>
      <xdr:rowOff>95250</xdr:rowOff>
    </xdr:to>
    <xdr:cxnSp macro="">
      <xdr:nvCxnSpPr>
        <xdr:cNvPr id="46" name="Straight Connector 45">
          <a:extLst>
            <a:ext uri="{FF2B5EF4-FFF2-40B4-BE49-F238E27FC236}">
              <a16:creationId xmlns:a16="http://schemas.microsoft.com/office/drawing/2014/main" id="{00000000-0008-0000-0700-00002E000000}"/>
            </a:ext>
          </a:extLst>
        </xdr:cNvPr>
        <xdr:cNvCxnSpPr/>
      </xdr:nvCxnSpPr>
      <xdr:spPr>
        <a:xfrm>
          <a:off x="505206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419100</xdr:colOff>
      <xdr:row>17</xdr:row>
      <xdr:rowOff>95250</xdr:rowOff>
    </xdr:from>
    <xdr:to>
      <xdr:col>10</xdr:col>
      <xdr:colOff>274320</xdr:colOff>
      <xdr:row>17</xdr:row>
      <xdr:rowOff>95250</xdr:rowOff>
    </xdr:to>
    <xdr:cxnSp macro="">
      <xdr:nvCxnSpPr>
        <xdr:cNvPr id="47" name="Straight Connector 46">
          <a:extLst>
            <a:ext uri="{FF2B5EF4-FFF2-40B4-BE49-F238E27FC236}">
              <a16:creationId xmlns:a16="http://schemas.microsoft.com/office/drawing/2014/main" id="{00000000-0008-0000-0700-00002F000000}"/>
            </a:ext>
          </a:extLst>
        </xdr:cNvPr>
        <xdr:cNvCxnSpPr/>
      </xdr:nvCxnSpPr>
      <xdr:spPr>
        <a:xfrm>
          <a:off x="59055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586740</xdr:colOff>
      <xdr:row>17</xdr:row>
      <xdr:rowOff>95250</xdr:rowOff>
    </xdr:from>
    <xdr:to>
      <xdr:col>11</xdr:col>
      <xdr:colOff>441960</xdr:colOff>
      <xdr:row>17</xdr:row>
      <xdr:rowOff>95250</xdr:rowOff>
    </xdr:to>
    <xdr:cxnSp macro="">
      <xdr:nvCxnSpPr>
        <xdr:cNvPr id="48" name="Straight Connector 47">
          <a:extLst>
            <a:ext uri="{FF2B5EF4-FFF2-40B4-BE49-F238E27FC236}">
              <a16:creationId xmlns:a16="http://schemas.microsoft.com/office/drawing/2014/main" id="{00000000-0008-0000-0700-000030000000}"/>
            </a:ext>
          </a:extLst>
        </xdr:cNvPr>
        <xdr:cNvCxnSpPr/>
      </xdr:nvCxnSpPr>
      <xdr:spPr>
        <a:xfrm>
          <a:off x="668274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175260</xdr:colOff>
      <xdr:row>17</xdr:row>
      <xdr:rowOff>95250</xdr:rowOff>
    </xdr:from>
    <xdr:to>
      <xdr:col>13</xdr:col>
      <xdr:colOff>30480</xdr:colOff>
      <xdr:row>17</xdr:row>
      <xdr:rowOff>95250</xdr:rowOff>
    </xdr:to>
    <xdr:cxnSp macro="">
      <xdr:nvCxnSpPr>
        <xdr:cNvPr id="49" name="Straight Connector 48">
          <a:extLst>
            <a:ext uri="{FF2B5EF4-FFF2-40B4-BE49-F238E27FC236}">
              <a16:creationId xmlns:a16="http://schemas.microsoft.com/office/drawing/2014/main" id="{00000000-0008-0000-0700-000031000000}"/>
            </a:ext>
          </a:extLst>
        </xdr:cNvPr>
        <xdr:cNvCxnSpPr/>
      </xdr:nvCxnSpPr>
      <xdr:spPr>
        <a:xfrm>
          <a:off x="749046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480060</xdr:colOff>
      <xdr:row>17</xdr:row>
      <xdr:rowOff>95250</xdr:rowOff>
    </xdr:from>
    <xdr:to>
      <xdr:col>14</xdr:col>
      <xdr:colOff>335280</xdr:colOff>
      <xdr:row>17</xdr:row>
      <xdr:rowOff>95250</xdr:rowOff>
    </xdr:to>
    <xdr:cxnSp macro="">
      <xdr:nvCxnSpPr>
        <xdr:cNvPr id="50" name="Straight Connector 49">
          <a:extLst>
            <a:ext uri="{FF2B5EF4-FFF2-40B4-BE49-F238E27FC236}">
              <a16:creationId xmlns:a16="http://schemas.microsoft.com/office/drawing/2014/main" id="{00000000-0008-0000-0700-000032000000}"/>
            </a:ext>
          </a:extLst>
        </xdr:cNvPr>
        <xdr:cNvCxnSpPr/>
      </xdr:nvCxnSpPr>
      <xdr:spPr>
        <a:xfrm>
          <a:off x="840486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38100</xdr:colOff>
      <xdr:row>17</xdr:row>
      <xdr:rowOff>95250</xdr:rowOff>
    </xdr:from>
    <xdr:to>
      <xdr:col>15</xdr:col>
      <xdr:colOff>502920</xdr:colOff>
      <xdr:row>17</xdr:row>
      <xdr:rowOff>95250</xdr:rowOff>
    </xdr:to>
    <xdr:cxnSp macro="">
      <xdr:nvCxnSpPr>
        <xdr:cNvPr id="51" name="Straight Connector 50">
          <a:extLst>
            <a:ext uri="{FF2B5EF4-FFF2-40B4-BE49-F238E27FC236}">
              <a16:creationId xmlns:a16="http://schemas.microsoft.com/office/drawing/2014/main" id="{00000000-0008-0000-0700-000033000000}"/>
            </a:ext>
          </a:extLst>
        </xdr:cNvPr>
        <xdr:cNvCxnSpPr/>
      </xdr:nvCxnSpPr>
      <xdr:spPr>
        <a:xfrm>
          <a:off x="9182100" y="3204210"/>
          <a:ext cx="464820" cy="0"/>
        </a:xfrm>
        <a:prstGeom prst="line">
          <a:avLst/>
        </a:prstGeom>
        <a:ln>
          <a:solidFill>
            <a:schemeClr val="bg1"/>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15</xdr:col>
      <xdr:colOff>289560</xdr:colOff>
      <xdr:row>2</xdr:row>
      <xdr:rowOff>148590</xdr:rowOff>
    </xdr:from>
    <xdr:to>
      <xdr:col>16</xdr:col>
      <xdr:colOff>601980</xdr:colOff>
      <xdr:row>3</xdr:row>
      <xdr:rowOff>91440</xdr:rowOff>
    </xdr:to>
    <xdr:cxnSp macro="">
      <xdr:nvCxnSpPr>
        <xdr:cNvPr id="53" name="Straight Arrow Connector 52">
          <a:extLst>
            <a:ext uri="{FF2B5EF4-FFF2-40B4-BE49-F238E27FC236}">
              <a16:creationId xmlns:a16="http://schemas.microsoft.com/office/drawing/2014/main" id="{00000000-0008-0000-0700-000035000000}"/>
            </a:ext>
          </a:extLst>
        </xdr:cNvPr>
        <xdr:cNvCxnSpPr>
          <a:cxnSpLocks/>
        </xdr:cNvCxnSpPr>
      </xdr:nvCxnSpPr>
      <xdr:spPr>
        <a:xfrm>
          <a:off x="9433560" y="514350"/>
          <a:ext cx="922020" cy="12573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342900</xdr:colOff>
      <xdr:row>13</xdr:row>
      <xdr:rowOff>171250</xdr:rowOff>
    </xdr:from>
    <xdr:to>
      <xdr:col>11</xdr:col>
      <xdr:colOff>15240</xdr:colOff>
      <xdr:row>23</xdr:row>
      <xdr:rowOff>7620</xdr:rowOff>
    </xdr:to>
    <xdr:cxnSp macro="">
      <xdr:nvCxnSpPr>
        <xdr:cNvPr id="54" name="Straight Arrow Connector 53">
          <a:extLst>
            <a:ext uri="{FF2B5EF4-FFF2-40B4-BE49-F238E27FC236}">
              <a16:creationId xmlns:a16="http://schemas.microsoft.com/office/drawing/2014/main" id="{00000000-0008-0000-0700-000036000000}"/>
            </a:ext>
          </a:extLst>
        </xdr:cNvPr>
        <xdr:cNvCxnSpPr>
          <a:stCxn id="25" idx="2"/>
        </xdr:cNvCxnSpPr>
      </xdr:nvCxnSpPr>
      <xdr:spPr>
        <a:xfrm>
          <a:off x="5219700" y="2548690"/>
          <a:ext cx="1501140" cy="166517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358140</xdr:colOff>
      <xdr:row>14</xdr:row>
      <xdr:rowOff>76200</xdr:rowOff>
    </xdr:from>
    <xdr:to>
      <xdr:col>9</xdr:col>
      <xdr:colOff>45720</xdr:colOff>
      <xdr:row>24</xdr:row>
      <xdr:rowOff>7620</xdr:rowOff>
    </xdr:to>
    <xdr:cxnSp macro="">
      <xdr:nvCxnSpPr>
        <xdr:cNvPr id="55" name="Straight Arrow Connector 54">
          <a:extLst>
            <a:ext uri="{FF2B5EF4-FFF2-40B4-BE49-F238E27FC236}">
              <a16:creationId xmlns:a16="http://schemas.microsoft.com/office/drawing/2014/main" id="{00000000-0008-0000-0700-000037000000}"/>
            </a:ext>
          </a:extLst>
        </xdr:cNvPr>
        <xdr:cNvCxnSpPr/>
      </xdr:nvCxnSpPr>
      <xdr:spPr>
        <a:xfrm>
          <a:off x="4625340" y="2636520"/>
          <a:ext cx="906780" cy="176022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16</xdr:col>
      <xdr:colOff>510540</xdr:colOff>
      <xdr:row>14</xdr:row>
      <xdr:rowOff>38101</xdr:rowOff>
    </xdr:from>
    <xdr:to>
      <xdr:col>20</xdr:col>
      <xdr:colOff>373378</xdr:colOff>
      <xdr:row>21</xdr:row>
      <xdr:rowOff>76201</xdr:rowOff>
    </xdr:to>
    <xdr:pic>
      <xdr:nvPicPr>
        <xdr:cNvPr id="58" name="Picture 57">
          <a:extLst>
            <a:ext uri="{FF2B5EF4-FFF2-40B4-BE49-F238E27FC236}">
              <a16:creationId xmlns:a16="http://schemas.microsoft.com/office/drawing/2014/main" id="{00000000-0008-0000-0700-00003A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980" b="29056"/>
        <a:stretch>
          <a:fillRect/>
        </a:stretch>
      </xdr:blipFill>
      <xdr:spPr bwMode="auto">
        <a:xfrm>
          <a:off x="10264140" y="2598421"/>
          <a:ext cx="2301238" cy="131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2</xdr:row>
      <xdr:rowOff>60960</xdr:rowOff>
    </xdr:from>
    <xdr:to>
      <xdr:col>12</xdr:col>
      <xdr:colOff>30480</xdr:colOff>
      <xdr:row>2</xdr:row>
      <xdr:rowOff>68580</xdr:rowOff>
    </xdr:to>
    <xdr:cxnSp macro="">
      <xdr:nvCxnSpPr>
        <xdr:cNvPr id="28" name="Straight Arrow Connector 27">
          <a:extLst>
            <a:ext uri="{FF2B5EF4-FFF2-40B4-BE49-F238E27FC236}">
              <a16:creationId xmlns:a16="http://schemas.microsoft.com/office/drawing/2014/main" id="{00000000-0008-0000-0A00-00001C000000}"/>
            </a:ext>
          </a:extLst>
        </xdr:cNvPr>
        <xdr:cNvCxnSpPr/>
      </xdr:nvCxnSpPr>
      <xdr:spPr>
        <a:xfrm flipV="1">
          <a:off x="11772900" y="411480"/>
          <a:ext cx="556260" cy="7620"/>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0</xdr:colOff>
      <xdr:row>2</xdr:row>
      <xdr:rowOff>60960</xdr:rowOff>
    </xdr:from>
    <xdr:to>
      <xdr:col>14</xdr:col>
      <xdr:colOff>30480</xdr:colOff>
      <xdr:row>2</xdr:row>
      <xdr:rowOff>68580</xdr:rowOff>
    </xdr:to>
    <xdr:cxnSp macro="">
      <xdr:nvCxnSpPr>
        <xdr:cNvPr id="29" name="Straight Arrow Connector 28">
          <a:extLst>
            <a:ext uri="{FF2B5EF4-FFF2-40B4-BE49-F238E27FC236}">
              <a16:creationId xmlns:a16="http://schemas.microsoft.com/office/drawing/2014/main" id="{00000000-0008-0000-0A00-00001D000000}"/>
            </a:ext>
          </a:extLst>
        </xdr:cNvPr>
        <xdr:cNvCxnSpPr/>
      </xdr:nvCxnSpPr>
      <xdr:spPr>
        <a:xfrm flipV="1">
          <a:off x="13594080" y="411480"/>
          <a:ext cx="556260" cy="7620"/>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0</xdr:colOff>
      <xdr:row>5</xdr:row>
      <xdr:rowOff>167640</xdr:rowOff>
    </xdr:from>
    <xdr:to>
      <xdr:col>13</xdr:col>
      <xdr:colOff>38100</xdr:colOff>
      <xdr:row>5</xdr:row>
      <xdr:rowOff>169228</xdr:rowOff>
    </xdr:to>
    <xdr:cxnSp macro="">
      <xdr:nvCxnSpPr>
        <xdr:cNvPr id="31" name="Straight Arrow Connector 30">
          <a:extLst>
            <a:ext uri="{FF2B5EF4-FFF2-40B4-BE49-F238E27FC236}">
              <a16:creationId xmlns:a16="http://schemas.microsoft.com/office/drawing/2014/main" id="{00000000-0008-0000-0A00-00001F000000}"/>
            </a:ext>
          </a:extLst>
        </xdr:cNvPr>
        <xdr:cNvCxnSpPr/>
      </xdr:nvCxnSpPr>
      <xdr:spPr>
        <a:xfrm>
          <a:off x="12512040" y="1219200"/>
          <a:ext cx="708660" cy="1588"/>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430695</xdr:colOff>
      <xdr:row>2</xdr:row>
      <xdr:rowOff>251791</xdr:rowOff>
    </xdr:from>
    <xdr:to>
      <xdr:col>9</xdr:col>
      <xdr:colOff>435996</xdr:colOff>
      <xdr:row>11</xdr:row>
      <xdr:rowOff>10602</xdr:rowOff>
    </xdr:to>
    <xdr:cxnSp macro="">
      <xdr:nvCxnSpPr>
        <xdr:cNvPr id="32" name="Straight Arrow Connector 31">
          <a:extLst>
            <a:ext uri="{FF2B5EF4-FFF2-40B4-BE49-F238E27FC236}">
              <a16:creationId xmlns:a16="http://schemas.microsoft.com/office/drawing/2014/main" id="{00000000-0008-0000-0A00-000020000000}"/>
            </a:ext>
          </a:extLst>
        </xdr:cNvPr>
        <xdr:cNvCxnSpPr/>
      </xdr:nvCxnSpPr>
      <xdr:spPr>
        <a:xfrm>
          <a:off x="10012017" y="755374"/>
          <a:ext cx="5301" cy="2051437"/>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16</xdr:col>
      <xdr:colOff>59267</xdr:colOff>
      <xdr:row>0</xdr:row>
      <xdr:rowOff>93133</xdr:rowOff>
    </xdr:from>
    <xdr:to>
      <xdr:col>19</xdr:col>
      <xdr:colOff>463320</xdr:colOff>
      <xdr:row>6</xdr:row>
      <xdr:rowOff>65896</xdr:rowOff>
    </xdr:to>
    <xdr:pic>
      <xdr:nvPicPr>
        <xdr:cNvPr id="33" name="Picture 32">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1"/>
        <a:stretch>
          <a:fillRect/>
        </a:stretch>
      </xdr:blipFill>
      <xdr:spPr>
        <a:xfrm>
          <a:off x="15520247" y="93133"/>
          <a:ext cx="2415733" cy="1233707"/>
        </a:xfrm>
        <a:prstGeom prst="rect">
          <a:avLst/>
        </a:prstGeom>
      </xdr:spPr>
    </xdr:pic>
    <xdr:clientData/>
  </xdr:twoCellAnchor>
  <xdr:twoCellAnchor>
    <xdr:from>
      <xdr:col>10</xdr:col>
      <xdr:colOff>13252</xdr:colOff>
      <xdr:row>11</xdr:row>
      <xdr:rowOff>159026</xdr:rowOff>
    </xdr:from>
    <xdr:to>
      <xdr:col>14</xdr:col>
      <xdr:colOff>602974</xdr:colOff>
      <xdr:row>11</xdr:row>
      <xdr:rowOff>178904</xdr:rowOff>
    </xdr:to>
    <xdr:cxnSp macro="">
      <xdr:nvCxnSpPr>
        <xdr:cNvPr id="44" name="Straight Arrow Connector 43">
          <a:extLst>
            <a:ext uri="{FF2B5EF4-FFF2-40B4-BE49-F238E27FC236}">
              <a16:creationId xmlns:a16="http://schemas.microsoft.com/office/drawing/2014/main" id="{00000000-0008-0000-0A00-00002C000000}"/>
            </a:ext>
          </a:extLst>
        </xdr:cNvPr>
        <xdr:cNvCxnSpPr/>
      </xdr:nvCxnSpPr>
      <xdr:spPr>
        <a:xfrm flipH="1" flipV="1">
          <a:off x="10204174" y="2955235"/>
          <a:ext cx="3028122" cy="19878"/>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640080</xdr:colOff>
      <xdr:row>8</xdr:row>
      <xdr:rowOff>91440</xdr:rowOff>
    </xdr:from>
    <xdr:to>
      <xdr:col>11</xdr:col>
      <xdr:colOff>7620</xdr:colOff>
      <xdr:row>8</xdr:row>
      <xdr:rowOff>93028</xdr:rowOff>
    </xdr:to>
    <xdr:cxnSp macro="">
      <xdr:nvCxnSpPr>
        <xdr:cNvPr id="47" name="Straight Arrow Connector 46">
          <a:extLst>
            <a:ext uri="{FF2B5EF4-FFF2-40B4-BE49-F238E27FC236}">
              <a16:creationId xmlns:a16="http://schemas.microsoft.com/office/drawing/2014/main" id="{00000000-0008-0000-0A00-00002F000000}"/>
            </a:ext>
          </a:extLst>
        </xdr:cNvPr>
        <xdr:cNvCxnSpPr/>
      </xdr:nvCxnSpPr>
      <xdr:spPr>
        <a:xfrm>
          <a:off x="11224260" y="1676400"/>
          <a:ext cx="708660" cy="1588"/>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0</xdr:colOff>
      <xdr:row>8</xdr:row>
      <xdr:rowOff>83820</xdr:rowOff>
    </xdr:from>
    <xdr:to>
      <xdr:col>15</xdr:col>
      <xdr:colOff>38100</xdr:colOff>
      <xdr:row>8</xdr:row>
      <xdr:rowOff>85408</xdr:rowOff>
    </xdr:to>
    <xdr:cxnSp macro="">
      <xdr:nvCxnSpPr>
        <xdr:cNvPr id="49" name="Straight Arrow Connector 48">
          <a:extLst>
            <a:ext uri="{FF2B5EF4-FFF2-40B4-BE49-F238E27FC236}">
              <a16:creationId xmlns:a16="http://schemas.microsoft.com/office/drawing/2014/main" id="{00000000-0008-0000-0A00-000031000000}"/>
            </a:ext>
          </a:extLst>
        </xdr:cNvPr>
        <xdr:cNvCxnSpPr/>
      </xdr:nvCxnSpPr>
      <xdr:spPr>
        <a:xfrm>
          <a:off x="13936980" y="1668780"/>
          <a:ext cx="708660" cy="1588"/>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137160</xdr:colOff>
      <xdr:row>9</xdr:row>
      <xdr:rowOff>0</xdr:rowOff>
    </xdr:from>
    <xdr:to>
      <xdr:col>13</xdr:col>
      <xdr:colOff>144780</xdr:colOff>
      <xdr:row>10</xdr:row>
      <xdr:rowOff>22860</xdr:rowOff>
    </xdr:to>
    <xdr:cxnSp macro="">
      <xdr:nvCxnSpPr>
        <xdr:cNvPr id="51" name="Straight Arrow Connector 50">
          <a:extLst>
            <a:ext uri="{FF2B5EF4-FFF2-40B4-BE49-F238E27FC236}">
              <a16:creationId xmlns:a16="http://schemas.microsoft.com/office/drawing/2014/main" id="{00000000-0008-0000-0A00-000033000000}"/>
            </a:ext>
          </a:extLst>
        </xdr:cNvPr>
        <xdr:cNvCxnSpPr/>
      </xdr:nvCxnSpPr>
      <xdr:spPr>
        <a:xfrm rot="16200000" flipH="1">
          <a:off x="13304520" y="1866900"/>
          <a:ext cx="205740" cy="7620"/>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0</xdr:colOff>
      <xdr:row>10</xdr:row>
      <xdr:rowOff>0</xdr:rowOff>
    </xdr:from>
    <xdr:to>
      <xdr:col>13</xdr:col>
      <xdr:colOff>7620</xdr:colOff>
      <xdr:row>11</xdr:row>
      <xdr:rowOff>22860</xdr:rowOff>
    </xdr:to>
    <xdr:cxnSp macro="">
      <xdr:nvCxnSpPr>
        <xdr:cNvPr id="55" name="Straight Arrow Connector 54">
          <a:extLst>
            <a:ext uri="{FF2B5EF4-FFF2-40B4-BE49-F238E27FC236}">
              <a16:creationId xmlns:a16="http://schemas.microsoft.com/office/drawing/2014/main" id="{00000000-0008-0000-0A00-000037000000}"/>
            </a:ext>
          </a:extLst>
        </xdr:cNvPr>
        <xdr:cNvCxnSpPr/>
      </xdr:nvCxnSpPr>
      <xdr:spPr>
        <a:xfrm rot="16200000" flipH="1">
          <a:off x="13167360" y="2049780"/>
          <a:ext cx="205740" cy="7620"/>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66262</xdr:colOff>
      <xdr:row>3</xdr:row>
      <xdr:rowOff>0</xdr:rowOff>
    </xdr:from>
    <xdr:to>
      <xdr:col>15</xdr:col>
      <xdr:colOff>74544</xdr:colOff>
      <xdr:row>9</xdr:row>
      <xdr:rowOff>240195</xdr:rowOff>
    </xdr:to>
    <xdr:cxnSp macro="">
      <xdr:nvCxnSpPr>
        <xdr:cNvPr id="7" name="Straight Arrow Connector 6">
          <a:extLst>
            <a:ext uri="{FF2B5EF4-FFF2-40B4-BE49-F238E27FC236}">
              <a16:creationId xmlns:a16="http://schemas.microsoft.com/office/drawing/2014/main" id="{2D205E0F-89CC-470E-BFC5-7954EA89A513}"/>
            </a:ext>
          </a:extLst>
        </xdr:cNvPr>
        <xdr:cNvCxnSpPr/>
      </xdr:nvCxnSpPr>
      <xdr:spPr>
        <a:xfrm>
          <a:off x="13351566" y="753717"/>
          <a:ext cx="8282" cy="1739348"/>
        </a:xfrm>
        <a:prstGeom prst="straightConnector1">
          <a:avLst/>
        </a:prstGeom>
        <a:ln>
          <a:headEnd type="triangle"/>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B9"/>
  <sheetViews>
    <sheetView topLeftCell="A4" zoomScale="80" zoomScaleNormal="80" workbookViewId="0">
      <selection activeCell="B4" sqref="B4"/>
    </sheetView>
  </sheetViews>
  <sheetFormatPr defaultRowHeight="14.5" x14ac:dyDescent="0.35"/>
  <cols>
    <col min="2" max="2" width="71.453125" customWidth="1"/>
  </cols>
  <sheetData>
    <row r="4" spans="2:2" ht="86" x14ac:dyDescent="0.35">
      <c r="B4" s="5" t="s">
        <v>23</v>
      </c>
    </row>
    <row r="5" spans="2:2" ht="86" x14ac:dyDescent="0.35">
      <c r="B5" s="6" t="s">
        <v>34</v>
      </c>
    </row>
    <row r="6" spans="2:2" ht="172" x14ac:dyDescent="0.35">
      <c r="B6" s="5" t="s">
        <v>24</v>
      </c>
    </row>
    <row r="7" spans="2:2" ht="86" x14ac:dyDescent="0.35">
      <c r="B7" s="5" t="s">
        <v>19</v>
      </c>
    </row>
    <row r="8" spans="2:2" ht="64.5" x14ac:dyDescent="0.35">
      <c r="B8" s="6" t="s">
        <v>21</v>
      </c>
    </row>
    <row r="9" spans="2:2" ht="193.5" x14ac:dyDescent="0.35">
      <c r="B9" s="5"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1"/>
  <sheetViews>
    <sheetView zoomScale="92" zoomScaleNormal="78" workbookViewId="0">
      <selection activeCell="H14" sqref="H14"/>
    </sheetView>
  </sheetViews>
  <sheetFormatPr defaultColWidth="8.81640625" defaultRowHeight="20" x14ac:dyDescent="0.85"/>
  <cols>
    <col min="1" max="1" width="8.81640625" style="28"/>
    <col min="2" max="2" width="22.1796875" style="28" bestFit="1" customWidth="1"/>
    <col min="3" max="8" width="8.81640625" style="28"/>
    <col min="9" max="9" width="8.81640625" style="28" customWidth="1"/>
    <col min="10" max="16384" width="8.81640625" style="28"/>
  </cols>
  <sheetData>
    <row r="1" spans="1:21" x14ac:dyDescent="0.85">
      <c r="A1" s="134" t="s">
        <v>35</v>
      </c>
      <c r="B1" s="135"/>
      <c r="C1" s="135"/>
      <c r="D1" s="135"/>
      <c r="E1" s="135"/>
      <c r="F1" s="135"/>
      <c r="G1" s="135"/>
      <c r="H1" s="135"/>
    </row>
    <row r="2" spans="1:21" x14ac:dyDescent="0.85">
      <c r="A2" s="60" t="s">
        <v>10</v>
      </c>
      <c r="B2" s="60" t="s">
        <v>25</v>
      </c>
      <c r="C2" s="60" t="s">
        <v>12</v>
      </c>
      <c r="D2" s="60" t="s">
        <v>26</v>
      </c>
      <c r="E2" s="60" t="s">
        <v>27</v>
      </c>
      <c r="F2" s="60" t="s">
        <v>28</v>
      </c>
      <c r="G2" s="60" t="s">
        <v>29</v>
      </c>
      <c r="H2" s="60" t="s">
        <v>14</v>
      </c>
      <c r="K2" s="61"/>
      <c r="L2" s="62">
        <v>0.2</v>
      </c>
      <c r="M2" s="63"/>
      <c r="N2" s="62">
        <v>0.2</v>
      </c>
      <c r="O2" s="61"/>
      <c r="P2" s="61"/>
      <c r="Q2" s="61"/>
      <c r="R2" s="61"/>
      <c r="S2" s="61"/>
      <c r="T2" s="61"/>
      <c r="U2" s="61"/>
    </row>
    <row r="3" spans="1:21" ht="20.5" thickBot="1" x14ac:dyDescent="0.9">
      <c r="A3" s="51" t="s">
        <v>17</v>
      </c>
      <c r="B3" s="64" t="s">
        <v>18</v>
      </c>
      <c r="C3" s="65"/>
      <c r="D3" s="65"/>
      <c r="E3" s="65"/>
      <c r="F3" s="65"/>
      <c r="G3" s="65"/>
      <c r="H3" s="65"/>
    </row>
    <row r="4" spans="1:21" x14ac:dyDescent="0.85">
      <c r="A4" s="47">
        <f>1</f>
        <v>1</v>
      </c>
      <c r="B4" s="65" t="s">
        <v>76</v>
      </c>
      <c r="C4" s="47" t="s">
        <v>22</v>
      </c>
      <c r="D4" s="65">
        <f>1</f>
        <v>1</v>
      </c>
      <c r="E4" s="65">
        <v>1</v>
      </c>
      <c r="F4" s="66">
        <f>L2+M6+N2+0.1+0.1+0.05*2</f>
        <v>0.99999999999999989</v>
      </c>
      <c r="G4" s="66">
        <f>I7</f>
        <v>0.6</v>
      </c>
      <c r="H4" s="66">
        <f>PRODUCT(D4:G4)</f>
        <v>0.59999999999999987</v>
      </c>
      <c r="L4" s="67"/>
      <c r="N4" s="67"/>
    </row>
    <row r="5" spans="1:21" x14ac:dyDescent="0.85">
      <c r="A5" s="47">
        <f>A4+1</f>
        <v>2</v>
      </c>
      <c r="B5" s="65" t="s">
        <v>30</v>
      </c>
      <c r="C5" s="47" t="s">
        <v>22</v>
      </c>
      <c r="D5" s="65">
        <f>D4</f>
        <v>1</v>
      </c>
      <c r="E5" s="65">
        <v>1</v>
      </c>
      <c r="F5" s="66">
        <f>M13</f>
        <v>0.89999999999999991</v>
      </c>
      <c r="G5" s="66">
        <f>N11</f>
        <v>0.15</v>
      </c>
      <c r="H5" s="66">
        <f>PRODUCT(D5:G5)</f>
        <v>0.13499999999999998</v>
      </c>
      <c r="L5" s="68"/>
      <c r="N5" s="68"/>
    </row>
    <row r="6" spans="1:21" x14ac:dyDescent="0.85">
      <c r="A6" s="47">
        <f>A5+1</f>
        <v>3</v>
      </c>
      <c r="B6" s="65" t="s">
        <v>31</v>
      </c>
      <c r="C6" s="47" t="s">
        <v>22</v>
      </c>
      <c r="D6" s="65">
        <f t="shared" ref="D6" si="0">D5</f>
        <v>1</v>
      </c>
      <c r="E6" s="65">
        <v>1</v>
      </c>
      <c r="F6" s="66">
        <f>L2+M6+N2</f>
        <v>0.7</v>
      </c>
      <c r="G6" s="66">
        <f>N10</f>
        <v>0.15</v>
      </c>
      <c r="H6" s="66">
        <f>PRODUCT(D6:G6)</f>
        <v>0.105</v>
      </c>
      <c r="L6" s="68"/>
      <c r="M6" s="50">
        <v>0.3</v>
      </c>
      <c r="N6" s="68"/>
    </row>
    <row r="7" spans="1:21" x14ac:dyDescent="0.85">
      <c r="A7" s="47">
        <f>A6+1</f>
        <v>4</v>
      </c>
      <c r="B7" s="65" t="s">
        <v>32</v>
      </c>
      <c r="C7" s="47" t="s">
        <v>22</v>
      </c>
      <c r="D7" s="65">
        <v>2</v>
      </c>
      <c r="E7" s="65">
        <v>1</v>
      </c>
      <c r="F7" s="66">
        <f>L2</f>
        <v>0.2</v>
      </c>
      <c r="G7" s="66">
        <f>P7</f>
        <v>0.3</v>
      </c>
      <c r="H7" s="66">
        <f>PRODUCT(D7:G7)</f>
        <v>0.12</v>
      </c>
      <c r="I7" s="50">
        <f>0.15+0.15+0.3</f>
        <v>0.6</v>
      </c>
      <c r="L7" s="68"/>
      <c r="N7" s="68"/>
      <c r="P7" s="28">
        <v>0.3</v>
      </c>
    </row>
    <row r="8" spans="1:21" x14ac:dyDescent="0.85">
      <c r="A8" s="65"/>
      <c r="B8" s="69" t="s">
        <v>33</v>
      </c>
      <c r="C8" s="65"/>
      <c r="D8" s="65"/>
      <c r="E8" s="65"/>
      <c r="F8" s="65"/>
      <c r="G8" s="65"/>
      <c r="H8" s="66">
        <f>SUM(H5:H7)</f>
        <v>0.36</v>
      </c>
      <c r="K8" s="44">
        <v>0.1</v>
      </c>
      <c r="L8" s="68"/>
      <c r="N8" s="68"/>
      <c r="O8" s="44">
        <v>0.1</v>
      </c>
    </row>
    <row r="9" spans="1:21" ht="20.5" thickBot="1" x14ac:dyDescent="0.9">
      <c r="J9" s="44"/>
      <c r="L9" s="68"/>
      <c r="M9" s="70"/>
      <c r="N9" s="68"/>
      <c r="P9" s="44"/>
      <c r="R9" s="71" t="s">
        <v>78</v>
      </c>
    </row>
    <row r="10" spans="1:21" ht="20.5" thickBot="1" x14ac:dyDescent="0.9">
      <c r="L10" s="87"/>
      <c r="M10" s="86" t="s">
        <v>80</v>
      </c>
      <c r="N10" s="88">
        <v>0.15</v>
      </c>
    </row>
    <row r="11" spans="1:21" ht="20.5" thickBot="1" x14ac:dyDescent="0.9">
      <c r="K11" s="72"/>
      <c r="L11" s="73"/>
      <c r="M11" s="73" t="s">
        <v>79</v>
      </c>
      <c r="N11" s="73">
        <v>0.15</v>
      </c>
      <c r="O11" s="74"/>
    </row>
    <row r="13" spans="1:21" x14ac:dyDescent="0.85">
      <c r="M13" s="75">
        <f>L2+M6+N2+O8+K8</f>
        <v>0.89999999999999991</v>
      </c>
    </row>
    <row r="14" spans="1:21" x14ac:dyDescent="0.85">
      <c r="M14" s="40"/>
    </row>
    <row r="15" spans="1:21" x14ac:dyDescent="0.85">
      <c r="M15" s="76" t="s">
        <v>77</v>
      </c>
    </row>
    <row r="16" spans="1:21" x14ac:dyDescent="0.85">
      <c r="M16" s="40"/>
    </row>
    <row r="17" spans="11:13" x14ac:dyDescent="0.85">
      <c r="M17" s="40"/>
    </row>
    <row r="18" spans="11:13" x14ac:dyDescent="0.85">
      <c r="K18" s="40"/>
      <c r="L18" s="40"/>
      <c r="M18" s="40"/>
    </row>
    <row r="19" spans="11:13" x14ac:dyDescent="0.85">
      <c r="K19" s="40"/>
      <c r="L19" s="40"/>
      <c r="M19" s="40"/>
    </row>
    <row r="20" spans="11:13" x14ac:dyDescent="0.85">
      <c r="K20" s="40"/>
      <c r="L20" s="40"/>
      <c r="M20" s="40"/>
    </row>
    <row r="21" spans="11:13" x14ac:dyDescent="0.85">
      <c r="K21" s="40"/>
      <c r="L21" s="40"/>
      <c r="M21" s="40"/>
    </row>
  </sheetData>
  <mergeCells count="1">
    <mergeCell ref="A1:H1"/>
  </mergeCells>
  <pageMargins left="1" right="1" top="1" bottom="1" header="0.5" footer="0.5"/>
  <pageSetup paperSize="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tabSelected="1" zoomScale="93" zoomScaleNormal="91" workbookViewId="0">
      <pane xSplit="1" ySplit="3" topLeftCell="B11" activePane="bottomRight" state="frozen"/>
      <selection pane="topRight" activeCell="B1" sqref="B1"/>
      <selection pane="bottomLeft" activeCell="A5" sqref="A5"/>
      <selection pane="bottomRight" activeCell="B22" sqref="B22"/>
    </sheetView>
  </sheetViews>
  <sheetFormatPr defaultColWidth="8.81640625" defaultRowHeight="20" x14ac:dyDescent="0.85"/>
  <cols>
    <col min="1" max="1" width="10.453125" style="28" customWidth="1"/>
    <col min="2" max="2" width="91.54296875" style="28" customWidth="1"/>
    <col min="3" max="3" width="8.81640625" style="32"/>
    <col min="4" max="5" width="12.1796875" style="32" customWidth="1"/>
    <col min="6" max="6" width="15.1796875" style="28" customWidth="1"/>
    <col min="7" max="7" width="15.54296875" style="28" customWidth="1"/>
    <col min="8" max="8" width="33.453125" style="28" customWidth="1"/>
    <col min="9" max="16384" width="8.81640625" style="28"/>
  </cols>
  <sheetData>
    <row r="1" spans="1:9" x14ac:dyDescent="0.85">
      <c r="A1" s="109" t="s">
        <v>71</v>
      </c>
      <c r="B1" s="109"/>
      <c r="C1" s="109"/>
      <c r="D1" s="109"/>
      <c r="E1" s="109"/>
      <c r="F1" s="109"/>
      <c r="G1" s="109"/>
    </row>
    <row r="2" spans="1:9" x14ac:dyDescent="0.85">
      <c r="A2" s="110" t="s">
        <v>104</v>
      </c>
      <c r="B2" s="110"/>
      <c r="C2" s="110"/>
      <c r="D2" s="110"/>
      <c r="E2" s="110"/>
      <c r="F2" s="110"/>
      <c r="G2" s="110"/>
    </row>
    <row r="3" spans="1:9" s="78" customFormat="1" x14ac:dyDescent="0.35">
      <c r="A3" s="77" t="s">
        <v>10</v>
      </c>
      <c r="B3" s="77" t="s">
        <v>11</v>
      </c>
      <c r="C3" s="77" t="s">
        <v>12</v>
      </c>
      <c r="D3" s="77" t="s">
        <v>13</v>
      </c>
      <c r="E3" s="77" t="s">
        <v>14</v>
      </c>
      <c r="F3" s="77" t="s">
        <v>15</v>
      </c>
      <c r="G3" s="77" t="s">
        <v>16</v>
      </c>
    </row>
    <row r="4" spans="1:9" s="56" customFormat="1" ht="217.75" customHeight="1" x14ac:dyDescent="0.35">
      <c r="A4" s="24">
        <f>1</f>
        <v>1</v>
      </c>
      <c r="B4" s="59" t="s">
        <v>109</v>
      </c>
      <c r="C4" s="24" t="s">
        <v>22</v>
      </c>
      <c r="D4" s="80"/>
      <c r="E4" s="31">
        <f>ROUND('Stone pitching'!G28,0)</f>
        <v>1226</v>
      </c>
      <c r="F4" s="81">
        <f>D4*E4</f>
        <v>0</v>
      </c>
      <c r="G4" s="82"/>
    </row>
    <row r="5" spans="1:9" s="56" customFormat="1" ht="257.5" customHeight="1" x14ac:dyDescent="0.35">
      <c r="A5" s="24">
        <f>A4+1</f>
        <v>2</v>
      </c>
      <c r="B5" s="59" t="s">
        <v>98</v>
      </c>
      <c r="C5" s="24" t="s">
        <v>74</v>
      </c>
      <c r="D5" s="83"/>
      <c r="E5" s="31">
        <f>ROUNDUP('Stone pitching'!H27+'Stone pitching'!R6,2)</f>
        <v>589.53</v>
      </c>
      <c r="F5" s="81">
        <f>D5*E5</f>
        <v>0</v>
      </c>
      <c r="G5" s="82"/>
      <c r="I5" s="56" t="s">
        <v>70</v>
      </c>
    </row>
    <row r="6" spans="1:9" s="56" customFormat="1" ht="120" x14ac:dyDescent="0.35">
      <c r="A6" s="24">
        <f t="shared" ref="A6" si="0">A5+1</f>
        <v>3</v>
      </c>
      <c r="B6" s="89" t="s">
        <v>100</v>
      </c>
      <c r="C6" s="24" t="s">
        <v>97</v>
      </c>
      <c r="D6" s="31"/>
      <c r="E6" s="31">
        <f>ROUND('Chute Drain'!G110+'Chute Drain'!Q170,2)</f>
        <v>388.45</v>
      </c>
      <c r="F6" s="81">
        <f>E6*D6</f>
        <v>0</v>
      </c>
      <c r="G6" s="84"/>
      <c r="H6" s="85"/>
    </row>
    <row r="7" spans="1:9" s="56" customFormat="1" ht="120" x14ac:dyDescent="0.35">
      <c r="A7" s="25">
        <v>4</v>
      </c>
      <c r="B7" s="89" t="s">
        <v>101</v>
      </c>
      <c r="C7" s="24" t="s">
        <v>97</v>
      </c>
      <c r="D7" s="31"/>
      <c r="E7" s="83">
        <f>ROUND('Chute Drain'!P170,0)</f>
        <v>178</v>
      </c>
      <c r="F7" s="81">
        <f>E7*D7</f>
        <v>0</v>
      </c>
      <c r="G7" s="84"/>
      <c r="H7" s="85"/>
    </row>
    <row r="8" spans="1:9" s="56" customFormat="1" ht="79.75" customHeight="1" x14ac:dyDescent="0.35">
      <c r="A8" s="25">
        <v>5</v>
      </c>
      <c r="B8" s="79" t="s">
        <v>102</v>
      </c>
      <c r="C8" s="24" t="s">
        <v>97</v>
      </c>
      <c r="D8" s="31"/>
      <c r="E8" s="31">
        <f>ROUNDUP('Chute Drain'!O170,2)</f>
        <v>791.28</v>
      </c>
      <c r="F8" s="81">
        <f>E8*D8</f>
        <v>0</v>
      </c>
      <c r="G8" s="84"/>
      <c r="H8" s="85"/>
    </row>
    <row r="9" spans="1:9" s="56" customFormat="1" ht="60" x14ac:dyDescent="0.85">
      <c r="A9" s="25">
        <v>6</v>
      </c>
      <c r="B9" s="90" t="s">
        <v>103</v>
      </c>
      <c r="C9" s="24" t="s">
        <v>97</v>
      </c>
      <c r="D9" s="31"/>
      <c r="E9" s="31">
        <f>ROUNDUP('Chute Drain'!G110,2)</f>
        <v>91.73</v>
      </c>
      <c r="F9" s="81">
        <f>E9*D9</f>
        <v>0</v>
      </c>
      <c r="G9" s="84"/>
      <c r="H9" s="85"/>
    </row>
    <row r="10" spans="1:9" s="56" customFormat="1" ht="25.75" customHeight="1" x14ac:dyDescent="0.85">
      <c r="A10" s="108" t="s">
        <v>99</v>
      </c>
      <c r="B10" s="108"/>
      <c r="C10" s="108"/>
      <c r="D10" s="108"/>
      <c r="E10" s="108"/>
      <c r="F10" s="95">
        <f>SUM(F4:F9)</f>
        <v>0</v>
      </c>
      <c r="G10" s="91"/>
    </row>
    <row r="11" spans="1:9" x14ac:dyDescent="0.85">
      <c r="A11" s="93"/>
      <c r="B11" s="108" t="s">
        <v>107</v>
      </c>
      <c r="C11" s="108"/>
      <c r="D11" s="108"/>
      <c r="E11" s="108"/>
      <c r="F11" s="94">
        <f>F10*18%</f>
        <v>0</v>
      </c>
      <c r="G11" s="91"/>
    </row>
    <row r="12" spans="1:9" x14ac:dyDescent="0.85">
      <c r="A12" s="93"/>
      <c r="B12" s="108" t="s">
        <v>108</v>
      </c>
      <c r="C12" s="108"/>
      <c r="D12" s="108"/>
      <c r="E12" s="108"/>
      <c r="F12" s="94">
        <f>SUM(F10:F11)</f>
        <v>0</v>
      </c>
      <c r="G12" s="91"/>
    </row>
    <row r="17" spans="2:2" x14ac:dyDescent="0.85">
      <c r="B17" s="28" t="s">
        <v>70</v>
      </c>
    </row>
  </sheetData>
  <mergeCells count="5">
    <mergeCell ref="A10:E10"/>
    <mergeCell ref="A1:G1"/>
    <mergeCell ref="A2:G2"/>
    <mergeCell ref="B11:E11"/>
    <mergeCell ref="B12:E12"/>
  </mergeCells>
  <pageMargins left="0.7" right="0.7" top="0.75" bottom="0.75" header="0.3" footer="0.3"/>
  <pageSetup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7"/>
  <sheetViews>
    <sheetView view="pageBreakPreview" topLeftCell="A12" zoomScale="90" zoomScaleSheetLayoutView="90" workbookViewId="0">
      <selection activeCell="J6" sqref="J6"/>
    </sheetView>
  </sheetViews>
  <sheetFormatPr defaultRowHeight="14.5" x14ac:dyDescent="0.35"/>
  <cols>
    <col min="1" max="1" width="5.81640625" bestFit="1" customWidth="1"/>
    <col min="2" max="3" width="11.453125" customWidth="1"/>
    <col min="7" max="7" width="14.1796875" customWidth="1"/>
    <col min="8" max="8" width="19.54296875" customWidth="1"/>
    <col min="9" max="9" width="16.81640625" customWidth="1"/>
    <col min="10" max="10" width="10.1796875" customWidth="1"/>
    <col min="11" max="11" width="28" bestFit="1" customWidth="1"/>
    <col min="12" max="12" width="13" customWidth="1"/>
  </cols>
  <sheetData>
    <row r="1" spans="1:17" ht="18.5" x14ac:dyDescent="0.35">
      <c r="A1" s="111" t="s">
        <v>48</v>
      </c>
      <c r="B1" s="111"/>
      <c r="C1" s="111"/>
      <c r="D1" s="111"/>
      <c r="E1" s="111"/>
      <c r="F1" s="111"/>
      <c r="G1" s="111"/>
      <c r="H1" s="111"/>
      <c r="I1" s="111"/>
      <c r="J1" s="111"/>
      <c r="K1" s="111"/>
      <c r="L1" s="111"/>
      <c r="M1" s="11"/>
      <c r="N1" s="11"/>
    </row>
    <row r="2" spans="1:17" ht="14.5" customHeight="1" x14ac:dyDescent="0.35">
      <c r="A2" s="122" t="s">
        <v>37</v>
      </c>
      <c r="B2" s="123" t="s">
        <v>38</v>
      </c>
      <c r="C2" s="123"/>
      <c r="D2" s="121" t="s">
        <v>2</v>
      </c>
      <c r="E2" s="121" t="s">
        <v>40</v>
      </c>
      <c r="F2" s="121" t="s">
        <v>41</v>
      </c>
      <c r="G2" s="121" t="s">
        <v>45</v>
      </c>
      <c r="H2" s="120" t="s">
        <v>46</v>
      </c>
      <c r="I2" s="117" t="s">
        <v>49</v>
      </c>
      <c r="J2" s="121" t="s">
        <v>47</v>
      </c>
      <c r="K2" s="121" t="s">
        <v>39</v>
      </c>
      <c r="L2" s="121" t="s">
        <v>4</v>
      </c>
    </row>
    <row r="3" spans="1:17" x14ac:dyDescent="0.35">
      <c r="A3" s="122"/>
      <c r="B3" s="115" t="s">
        <v>5</v>
      </c>
      <c r="C3" s="115" t="s">
        <v>6</v>
      </c>
      <c r="D3" s="121"/>
      <c r="E3" s="121"/>
      <c r="F3" s="121"/>
      <c r="G3" s="121"/>
      <c r="H3" s="120"/>
      <c r="I3" s="118"/>
      <c r="J3" s="121"/>
      <c r="K3" s="121"/>
      <c r="L3" s="121"/>
    </row>
    <row r="4" spans="1:17" x14ac:dyDescent="0.35">
      <c r="A4" s="122"/>
      <c r="B4" s="116"/>
      <c r="C4" s="116"/>
      <c r="D4" s="121"/>
      <c r="E4" s="121"/>
      <c r="F4" s="121"/>
      <c r="G4" s="121"/>
      <c r="H4" s="120"/>
      <c r="I4" s="119"/>
      <c r="J4" s="121"/>
      <c r="K4" s="121"/>
      <c r="L4" s="121"/>
    </row>
    <row r="5" spans="1:17" x14ac:dyDescent="0.35">
      <c r="A5" s="9">
        <v>1</v>
      </c>
      <c r="B5" s="2">
        <v>142.19999999999999</v>
      </c>
      <c r="C5" s="2">
        <v>142.28</v>
      </c>
      <c r="D5" s="1" t="s">
        <v>8</v>
      </c>
      <c r="E5" s="7" t="s">
        <v>43</v>
      </c>
      <c r="F5" s="7">
        <f t="shared" ref="F5:F23" si="0">(C5-B5)*1000</f>
        <v>80.000000000012506</v>
      </c>
      <c r="G5" s="7">
        <f>H5/1</f>
        <v>4</v>
      </c>
      <c r="H5" s="3">
        <v>4</v>
      </c>
      <c r="I5" s="10">
        <f>H5/2</f>
        <v>2</v>
      </c>
      <c r="J5" s="10">
        <f t="shared" ref="J5:J26" si="1">I5*H5*F5</f>
        <v>640.00000000010004</v>
      </c>
      <c r="K5" s="7"/>
      <c r="L5" s="8"/>
      <c r="M5">
        <f>G5+H5</f>
        <v>8</v>
      </c>
      <c r="N5" s="96">
        <f>(C5-B5)*1000</f>
        <v>80.000000000012506</v>
      </c>
      <c r="O5" t="b">
        <f>N5=F5</f>
        <v>1</v>
      </c>
      <c r="P5">
        <f>N5*G5*I5</f>
        <v>640.00000000010004</v>
      </c>
      <c r="Q5" t="b">
        <f>P5=J5</f>
        <v>1</v>
      </c>
    </row>
    <row r="6" spans="1:17" x14ac:dyDescent="0.35">
      <c r="A6" s="9">
        <f>A5+1</f>
        <v>2</v>
      </c>
      <c r="B6" s="2">
        <v>143.82</v>
      </c>
      <c r="C6" s="2">
        <v>143.9</v>
      </c>
      <c r="D6" s="1" t="s">
        <v>8</v>
      </c>
      <c r="E6" s="7" t="s">
        <v>43</v>
      </c>
      <c r="F6" s="7">
        <f t="shared" si="0"/>
        <v>80.000000000012506</v>
      </c>
      <c r="G6" s="7">
        <v>0.52400000000000002</v>
      </c>
      <c r="H6" s="3">
        <v>4</v>
      </c>
      <c r="I6" s="10">
        <f t="shared" ref="I6:I26" si="2">H6/2</f>
        <v>2</v>
      </c>
      <c r="J6" s="10">
        <f t="shared" si="1"/>
        <v>640.00000000010004</v>
      </c>
      <c r="K6" s="7"/>
      <c r="L6" s="8"/>
      <c r="M6">
        <f t="shared" ref="M6:M26" si="3">G6+H6</f>
        <v>4.524</v>
      </c>
      <c r="N6" s="96">
        <f t="shared" ref="N6:N26" si="4">(C6-B6)*1000</f>
        <v>80.000000000012506</v>
      </c>
      <c r="O6" t="b">
        <f t="shared" ref="O6:O26" si="5">N6=F6</f>
        <v>1</v>
      </c>
      <c r="P6">
        <f t="shared" ref="P6:P26" si="6">N6*G6*I6</f>
        <v>83.840000000013106</v>
      </c>
      <c r="Q6" t="b">
        <f t="shared" ref="Q6:Q26" si="7">P6=J6</f>
        <v>0</v>
      </c>
    </row>
    <row r="7" spans="1:17" x14ac:dyDescent="0.35">
      <c r="A7" s="9">
        <f t="shared" ref="A7:A26" si="8">A6+1</f>
        <v>3</v>
      </c>
      <c r="B7" s="2">
        <v>143.91</v>
      </c>
      <c r="C7" s="2">
        <v>144</v>
      </c>
      <c r="D7" s="1" t="s">
        <v>8</v>
      </c>
      <c r="E7" s="7" t="s">
        <v>43</v>
      </c>
      <c r="F7" s="7">
        <f t="shared" si="0"/>
        <v>90.000000000003411</v>
      </c>
      <c r="G7" s="7">
        <v>0.52400000000000002</v>
      </c>
      <c r="H7" s="3">
        <v>3</v>
      </c>
      <c r="I7" s="10">
        <f t="shared" si="2"/>
        <v>1.5</v>
      </c>
      <c r="J7" s="10">
        <f t="shared" si="1"/>
        <v>405.00000000001535</v>
      </c>
      <c r="K7" s="7"/>
      <c r="L7" s="8"/>
      <c r="M7">
        <f t="shared" si="3"/>
        <v>3.524</v>
      </c>
      <c r="N7" s="96">
        <f t="shared" si="4"/>
        <v>90.000000000003411</v>
      </c>
      <c r="O7" t="b">
        <f t="shared" si="5"/>
        <v>1</v>
      </c>
      <c r="P7">
        <f t="shared" si="6"/>
        <v>70.740000000002681</v>
      </c>
      <c r="Q7" t="b">
        <f t="shared" si="7"/>
        <v>0</v>
      </c>
    </row>
    <row r="8" spans="1:17" x14ac:dyDescent="0.35">
      <c r="A8" s="9">
        <f t="shared" si="8"/>
        <v>4</v>
      </c>
      <c r="B8" s="2">
        <v>145.02000000000001</v>
      </c>
      <c r="C8" s="2">
        <v>145.1</v>
      </c>
      <c r="D8" s="1" t="s">
        <v>8</v>
      </c>
      <c r="E8" s="7" t="s">
        <v>69</v>
      </c>
      <c r="F8" s="7">
        <f t="shared" si="0"/>
        <v>79.999999999984084</v>
      </c>
      <c r="G8" s="7">
        <v>0.52400000000000002</v>
      </c>
      <c r="H8" s="3">
        <v>3</v>
      </c>
      <c r="I8" s="10">
        <f t="shared" si="2"/>
        <v>1.5</v>
      </c>
      <c r="J8" s="10">
        <f>I8*H8*F8</f>
        <v>359.99999999992838</v>
      </c>
      <c r="K8" s="7"/>
      <c r="L8" s="8"/>
      <c r="M8">
        <f t="shared" si="3"/>
        <v>3.524</v>
      </c>
      <c r="N8" s="96">
        <f t="shared" si="4"/>
        <v>79.999999999984084</v>
      </c>
      <c r="O8" t="b">
        <f t="shared" si="5"/>
        <v>1</v>
      </c>
      <c r="P8">
        <f t="shared" si="6"/>
        <v>62.87999999998749</v>
      </c>
      <c r="Q8" t="b">
        <f t="shared" si="7"/>
        <v>0</v>
      </c>
    </row>
    <row r="9" spans="1:17" x14ac:dyDescent="0.35">
      <c r="A9" s="9">
        <f t="shared" si="8"/>
        <v>5</v>
      </c>
      <c r="B9" s="2">
        <v>146.02000000000001</v>
      </c>
      <c r="C9" s="2">
        <v>146.1</v>
      </c>
      <c r="D9" s="1" t="s">
        <v>8</v>
      </c>
      <c r="E9" s="7" t="s">
        <v>43</v>
      </c>
      <c r="F9" s="7">
        <f t="shared" si="0"/>
        <v>79.999999999984084</v>
      </c>
      <c r="G9" s="7">
        <v>0.85399999999999998</v>
      </c>
      <c r="H9" s="3">
        <v>4</v>
      </c>
      <c r="I9" s="10">
        <f t="shared" si="2"/>
        <v>2</v>
      </c>
      <c r="J9" s="10">
        <f t="shared" si="1"/>
        <v>639.99999999987267</v>
      </c>
      <c r="K9" s="7"/>
      <c r="L9" s="8"/>
      <c r="M9">
        <f t="shared" si="3"/>
        <v>4.8540000000000001</v>
      </c>
      <c r="N9" s="96">
        <f t="shared" si="4"/>
        <v>79.999999999984084</v>
      </c>
      <c r="O9" t="b">
        <f t="shared" si="5"/>
        <v>1</v>
      </c>
      <c r="P9">
        <f t="shared" si="6"/>
        <v>136.63999999997282</v>
      </c>
      <c r="Q9" t="b">
        <f t="shared" si="7"/>
        <v>0</v>
      </c>
    </row>
    <row r="10" spans="1:17" x14ac:dyDescent="0.35">
      <c r="A10" s="9">
        <f t="shared" si="8"/>
        <v>6</v>
      </c>
      <c r="B10" s="2">
        <v>147.19999999999999</v>
      </c>
      <c r="C10" s="2">
        <v>147.32</v>
      </c>
      <c r="D10" s="1" t="s">
        <v>8</v>
      </c>
      <c r="E10" s="7" t="s">
        <v>43</v>
      </c>
      <c r="F10" s="7">
        <f t="shared" si="0"/>
        <v>120.00000000000455</v>
      </c>
      <c r="G10" s="7">
        <v>1.1240000000000001</v>
      </c>
      <c r="H10" s="3">
        <v>3</v>
      </c>
      <c r="I10" s="10">
        <f t="shared" si="2"/>
        <v>1.5</v>
      </c>
      <c r="J10" s="10">
        <f t="shared" si="1"/>
        <v>540.00000000002046</v>
      </c>
      <c r="K10" s="7"/>
      <c r="L10" s="8"/>
      <c r="M10">
        <f t="shared" si="3"/>
        <v>4.1240000000000006</v>
      </c>
      <c r="N10" s="96">
        <f t="shared" si="4"/>
        <v>120.00000000000455</v>
      </c>
      <c r="O10" t="b">
        <f t="shared" si="5"/>
        <v>1</v>
      </c>
      <c r="P10">
        <f t="shared" si="6"/>
        <v>202.32000000000767</v>
      </c>
      <c r="Q10" t="b">
        <f t="shared" si="7"/>
        <v>0</v>
      </c>
    </row>
    <row r="11" spans="1:17" x14ac:dyDescent="0.35">
      <c r="A11" s="9">
        <f t="shared" si="8"/>
        <v>7</v>
      </c>
      <c r="B11" s="2">
        <v>148.18</v>
      </c>
      <c r="C11" s="2">
        <v>148.28</v>
      </c>
      <c r="D11" s="1" t="s">
        <v>8</v>
      </c>
      <c r="E11" s="7" t="s">
        <v>43</v>
      </c>
      <c r="F11" s="7">
        <f t="shared" si="0"/>
        <v>99.999999999994316</v>
      </c>
      <c r="G11" s="7">
        <v>1.1240000000000001</v>
      </c>
      <c r="H11" s="3">
        <v>5</v>
      </c>
      <c r="I11" s="10">
        <f t="shared" si="2"/>
        <v>2.5</v>
      </c>
      <c r="J11" s="10">
        <f t="shared" si="1"/>
        <v>1249.9999999999291</v>
      </c>
      <c r="K11" s="7"/>
      <c r="L11" s="8"/>
      <c r="M11">
        <f t="shared" si="3"/>
        <v>6.1240000000000006</v>
      </c>
      <c r="N11" s="96">
        <f t="shared" si="4"/>
        <v>99.999999999994316</v>
      </c>
      <c r="O11" t="b">
        <f t="shared" si="5"/>
        <v>1</v>
      </c>
      <c r="P11">
        <f t="shared" si="6"/>
        <v>280.99999999998408</v>
      </c>
      <c r="Q11" t="b">
        <f t="shared" si="7"/>
        <v>0</v>
      </c>
    </row>
    <row r="12" spans="1:17" x14ac:dyDescent="0.35">
      <c r="A12" s="9">
        <f t="shared" si="8"/>
        <v>8</v>
      </c>
      <c r="B12" s="2">
        <v>170.3</v>
      </c>
      <c r="C12" s="2">
        <v>170.42</v>
      </c>
      <c r="D12" s="1" t="s">
        <v>8</v>
      </c>
      <c r="E12" s="7" t="s">
        <v>69</v>
      </c>
      <c r="F12" s="7">
        <f t="shared" si="0"/>
        <v>119.99999999997613</v>
      </c>
      <c r="G12" s="7">
        <v>1.1240000000000001</v>
      </c>
      <c r="H12" s="3">
        <v>5</v>
      </c>
      <c r="I12" s="10">
        <f t="shared" si="2"/>
        <v>2.5</v>
      </c>
      <c r="J12" s="10">
        <f t="shared" si="1"/>
        <v>1499.9999999997017</v>
      </c>
      <c r="K12" s="7"/>
      <c r="L12" s="8"/>
      <c r="M12">
        <f t="shared" si="3"/>
        <v>6.1240000000000006</v>
      </c>
      <c r="N12" s="96">
        <f t="shared" si="4"/>
        <v>119.99999999997613</v>
      </c>
      <c r="O12" t="b">
        <f t="shared" si="5"/>
        <v>1</v>
      </c>
      <c r="P12">
        <f t="shared" si="6"/>
        <v>337.19999999993291</v>
      </c>
      <c r="Q12" t="b">
        <f t="shared" si="7"/>
        <v>0</v>
      </c>
    </row>
    <row r="13" spans="1:17" x14ac:dyDescent="0.35">
      <c r="A13" s="9">
        <f t="shared" si="8"/>
        <v>9</v>
      </c>
      <c r="B13" s="2">
        <v>170.4</v>
      </c>
      <c r="C13" s="2">
        <v>170.46</v>
      </c>
      <c r="D13" s="1" t="s">
        <v>8</v>
      </c>
      <c r="E13" s="7" t="s">
        <v>69</v>
      </c>
      <c r="F13" s="7">
        <f t="shared" si="0"/>
        <v>60.000000000002274</v>
      </c>
      <c r="G13" s="7">
        <v>1.1240000000000001</v>
      </c>
      <c r="H13" s="3">
        <v>5</v>
      </c>
      <c r="I13" s="10">
        <f t="shared" si="2"/>
        <v>2.5</v>
      </c>
      <c r="J13" s="10">
        <f t="shared" si="1"/>
        <v>750.00000000002842</v>
      </c>
      <c r="K13" s="7"/>
      <c r="L13" s="8"/>
      <c r="M13">
        <f t="shared" si="3"/>
        <v>6.1240000000000006</v>
      </c>
      <c r="N13" s="96">
        <f t="shared" si="4"/>
        <v>60.000000000002274</v>
      </c>
      <c r="O13" t="b">
        <f t="shared" si="5"/>
        <v>1</v>
      </c>
      <c r="P13">
        <f t="shared" si="6"/>
        <v>168.60000000000639</v>
      </c>
      <c r="Q13" t="b">
        <f t="shared" si="7"/>
        <v>0</v>
      </c>
    </row>
    <row r="14" spans="1:17" x14ac:dyDescent="0.35">
      <c r="A14" s="9">
        <f t="shared" si="8"/>
        <v>10</v>
      </c>
      <c r="B14" s="2">
        <v>170.5</v>
      </c>
      <c r="C14" s="2">
        <v>170.6</v>
      </c>
      <c r="D14" s="1" t="s">
        <v>8</v>
      </c>
      <c r="E14" s="7" t="s">
        <v>69</v>
      </c>
      <c r="F14" s="7">
        <f t="shared" si="0"/>
        <v>99.999999999994316</v>
      </c>
      <c r="G14" s="7">
        <v>1.1240000000000001</v>
      </c>
      <c r="H14" s="3">
        <v>5</v>
      </c>
      <c r="I14" s="10">
        <f t="shared" si="2"/>
        <v>2.5</v>
      </c>
      <c r="J14" s="10">
        <f t="shared" si="1"/>
        <v>1249.9999999999291</v>
      </c>
      <c r="K14" s="7"/>
      <c r="L14" s="8"/>
      <c r="M14">
        <f t="shared" si="3"/>
        <v>6.1240000000000006</v>
      </c>
      <c r="N14" s="96">
        <f t="shared" si="4"/>
        <v>99.999999999994316</v>
      </c>
      <c r="O14" t="b">
        <f t="shared" si="5"/>
        <v>1</v>
      </c>
      <c r="P14">
        <f t="shared" si="6"/>
        <v>280.99999999998408</v>
      </c>
      <c r="Q14" t="b">
        <f t="shared" si="7"/>
        <v>0</v>
      </c>
    </row>
    <row r="15" spans="1:17" x14ac:dyDescent="0.35">
      <c r="A15" s="9">
        <f t="shared" si="8"/>
        <v>11</v>
      </c>
      <c r="B15" s="2">
        <v>170.52</v>
      </c>
      <c r="C15" s="2">
        <v>170.72</v>
      </c>
      <c r="D15" s="1" t="s">
        <v>7</v>
      </c>
      <c r="E15" s="7" t="s">
        <v>69</v>
      </c>
      <c r="F15" s="7">
        <f t="shared" si="0"/>
        <v>199.99999999998863</v>
      </c>
      <c r="G15" s="7">
        <v>1.1240000000000001</v>
      </c>
      <c r="H15" s="3">
        <v>5</v>
      </c>
      <c r="I15" s="10">
        <f t="shared" si="2"/>
        <v>2.5</v>
      </c>
      <c r="J15" s="10">
        <f t="shared" si="1"/>
        <v>2499.9999999998581</v>
      </c>
      <c r="K15" s="7"/>
      <c r="L15" s="8"/>
      <c r="M15">
        <f t="shared" si="3"/>
        <v>6.1240000000000006</v>
      </c>
      <c r="N15" s="96">
        <f t="shared" si="4"/>
        <v>199.99999999998863</v>
      </c>
      <c r="O15" t="b">
        <f t="shared" si="5"/>
        <v>1</v>
      </c>
      <c r="P15">
        <f t="shared" si="6"/>
        <v>561.99999999996817</v>
      </c>
      <c r="Q15" t="b">
        <f t="shared" si="7"/>
        <v>0</v>
      </c>
    </row>
    <row r="16" spans="1:17" x14ac:dyDescent="0.35">
      <c r="A16" s="9">
        <f t="shared" si="8"/>
        <v>12</v>
      </c>
      <c r="B16" s="2">
        <v>170.42</v>
      </c>
      <c r="C16" s="2">
        <v>170.5</v>
      </c>
      <c r="D16" s="1" t="s">
        <v>7</v>
      </c>
      <c r="E16" s="7" t="s">
        <v>69</v>
      </c>
      <c r="F16" s="7">
        <f t="shared" si="0"/>
        <v>80.000000000012506</v>
      </c>
      <c r="G16" s="7">
        <v>1.1419999999999999</v>
      </c>
      <c r="H16" s="3">
        <v>5</v>
      </c>
      <c r="I16" s="10">
        <f t="shared" si="2"/>
        <v>2.5</v>
      </c>
      <c r="J16" s="10">
        <f t="shared" si="1"/>
        <v>1000.0000000001563</v>
      </c>
      <c r="K16" s="7"/>
      <c r="L16" s="8"/>
      <c r="M16">
        <f t="shared" si="3"/>
        <v>6.1419999999999995</v>
      </c>
      <c r="N16" s="96">
        <f t="shared" si="4"/>
        <v>80.000000000012506</v>
      </c>
      <c r="O16" t="b">
        <f t="shared" si="5"/>
        <v>1</v>
      </c>
      <c r="P16">
        <f t="shared" si="6"/>
        <v>228.40000000003567</v>
      </c>
      <c r="Q16" t="b">
        <f t="shared" si="7"/>
        <v>0</v>
      </c>
    </row>
    <row r="17" spans="1:17" x14ac:dyDescent="0.35">
      <c r="A17" s="9">
        <f t="shared" si="8"/>
        <v>13</v>
      </c>
      <c r="B17" s="2">
        <v>170.7</v>
      </c>
      <c r="C17" s="2">
        <v>170.8</v>
      </c>
      <c r="D17" s="1" t="s">
        <v>8</v>
      </c>
      <c r="E17" s="7" t="s">
        <v>69</v>
      </c>
      <c r="F17" s="7">
        <f t="shared" si="0"/>
        <v>100.00000000002274</v>
      </c>
      <c r="G17" s="9">
        <v>0.65400000000000003</v>
      </c>
      <c r="H17" s="3">
        <v>3</v>
      </c>
      <c r="I17" s="10">
        <f t="shared" si="2"/>
        <v>1.5</v>
      </c>
      <c r="J17" s="10">
        <f t="shared" si="1"/>
        <v>450.00000000010232</v>
      </c>
      <c r="K17" s="7"/>
      <c r="L17" s="8"/>
      <c r="M17">
        <f t="shared" si="3"/>
        <v>3.6539999999999999</v>
      </c>
      <c r="N17" s="96">
        <f t="shared" si="4"/>
        <v>100.00000000002274</v>
      </c>
      <c r="O17" t="b">
        <f t="shared" si="5"/>
        <v>1</v>
      </c>
      <c r="P17">
        <f t="shared" si="6"/>
        <v>98.100000000022305</v>
      </c>
      <c r="Q17" t="b">
        <f t="shared" si="7"/>
        <v>0</v>
      </c>
    </row>
    <row r="18" spans="1:17" x14ac:dyDescent="0.35">
      <c r="A18" s="9">
        <f t="shared" si="8"/>
        <v>14</v>
      </c>
      <c r="B18" s="2">
        <v>170.86</v>
      </c>
      <c r="C18" s="2">
        <v>170.96</v>
      </c>
      <c r="D18" s="1" t="s">
        <v>8</v>
      </c>
      <c r="E18" s="7" t="s">
        <v>69</v>
      </c>
      <c r="F18" s="7">
        <f t="shared" si="0"/>
        <v>99.999999999994316</v>
      </c>
      <c r="G18" s="7">
        <v>0.625</v>
      </c>
      <c r="H18" s="3">
        <v>4</v>
      </c>
      <c r="I18" s="10">
        <f t="shared" si="2"/>
        <v>2</v>
      </c>
      <c r="J18" s="10">
        <f t="shared" si="1"/>
        <v>799.99999999995453</v>
      </c>
      <c r="K18" s="7"/>
      <c r="L18" s="8"/>
      <c r="M18">
        <f t="shared" si="3"/>
        <v>4.625</v>
      </c>
      <c r="N18" s="96">
        <f t="shared" si="4"/>
        <v>99.999999999994316</v>
      </c>
      <c r="O18" t="b">
        <f t="shared" si="5"/>
        <v>1</v>
      </c>
      <c r="P18">
        <f t="shared" si="6"/>
        <v>124.99999999999289</v>
      </c>
      <c r="Q18" t="b">
        <f t="shared" si="7"/>
        <v>0</v>
      </c>
    </row>
    <row r="19" spans="1:17" x14ac:dyDescent="0.35">
      <c r="A19" s="9">
        <f t="shared" si="8"/>
        <v>15</v>
      </c>
      <c r="B19" s="2">
        <v>171.21</v>
      </c>
      <c r="C19" s="2">
        <v>171.38</v>
      </c>
      <c r="D19" s="1" t="s">
        <v>8</v>
      </c>
      <c r="E19" s="7" t="s">
        <v>69</v>
      </c>
      <c r="F19" s="7">
        <f t="shared" si="0"/>
        <v>169.99999999998749</v>
      </c>
      <c r="G19" s="7">
        <v>0.625</v>
      </c>
      <c r="H19" s="3">
        <v>3</v>
      </c>
      <c r="I19" s="10">
        <f t="shared" si="2"/>
        <v>1.5</v>
      </c>
      <c r="J19" s="10">
        <f t="shared" si="1"/>
        <v>764.99999999994373</v>
      </c>
      <c r="K19" s="7"/>
      <c r="L19" s="8"/>
      <c r="M19">
        <f t="shared" si="3"/>
        <v>3.625</v>
      </c>
      <c r="N19" s="96">
        <f t="shared" si="4"/>
        <v>169.99999999998749</v>
      </c>
      <c r="O19" t="b">
        <f t="shared" si="5"/>
        <v>1</v>
      </c>
      <c r="P19">
        <f t="shared" si="6"/>
        <v>159.37499999998829</v>
      </c>
      <c r="Q19" t="b">
        <f t="shared" si="7"/>
        <v>0</v>
      </c>
    </row>
    <row r="20" spans="1:17" x14ac:dyDescent="0.35">
      <c r="A20" s="9">
        <f t="shared" si="8"/>
        <v>16</v>
      </c>
      <c r="B20" s="2">
        <v>171.2</v>
      </c>
      <c r="C20" s="2">
        <v>171.21</v>
      </c>
      <c r="D20" s="1" t="s">
        <v>7</v>
      </c>
      <c r="E20" s="7" t="s">
        <v>69</v>
      </c>
      <c r="F20" s="7">
        <f t="shared" si="0"/>
        <v>10.000000000019327</v>
      </c>
      <c r="G20" s="7">
        <v>0.625</v>
      </c>
      <c r="H20" s="3">
        <v>3</v>
      </c>
      <c r="I20" s="10">
        <f t="shared" si="2"/>
        <v>1.5</v>
      </c>
      <c r="J20" s="10">
        <f t="shared" si="1"/>
        <v>45.00000000008697</v>
      </c>
      <c r="K20" s="7"/>
      <c r="L20" s="8"/>
      <c r="M20">
        <f t="shared" si="3"/>
        <v>3.625</v>
      </c>
      <c r="N20" s="96">
        <f t="shared" si="4"/>
        <v>10.000000000019327</v>
      </c>
      <c r="O20" t="b">
        <f t="shared" si="5"/>
        <v>1</v>
      </c>
      <c r="P20">
        <f t="shared" si="6"/>
        <v>9.3750000000181188</v>
      </c>
      <c r="Q20" t="b">
        <f t="shared" si="7"/>
        <v>0</v>
      </c>
    </row>
    <row r="21" spans="1:17" x14ac:dyDescent="0.35">
      <c r="A21" s="9">
        <f t="shared" si="8"/>
        <v>17</v>
      </c>
      <c r="B21" s="2">
        <v>171.08</v>
      </c>
      <c r="C21" s="2">
        <v>171.18</v>
      </c>
      <c r="D21" s="1" t="s">
        <v>7</v>
      </c>
      <c r="E21" s="7" t="s">
        <v>69</v>
      </c>
      <c r="F21" s="7">
        <f t="shared" si="0"/>
        <v>99.999999999994316</v>
      </c>
      <c r="G21" s="9">
        <v>0.624</v>
      </c>
      <c r="H21" s="3">
        <v>3</v>
      </c>
      <c r="I21" s="10">
        <f t="shared" si="2"/>
        <v>1.5</v>
      </c>
      <c r="J21" s="10">
        <f t="shared" si="1"/>
        <v>449.99999999997442</v>
      </c>
      <c r="K21" s="7"/>
      <c r="L21" s="8"/>
      <c r="M21">
        <f t="shared" si="3"/>
        <v>3.6240000000000001</v>
      </c>
      <c r="N21" s="96">
        <f t="shared" si="4"/>
        <v>99.999999999994316</v>
      </c>
      <c r="O21" t="b">
        <f t="shared" si="5"/>
        <v>1</v>
      </c>
      <c r="P21">
        <f t="shared" si="6"/>
        <v>93.599999999994679</v>
      </c>
      <c r="Q21" t="b">
        <f t="shared" si="7"/>
        <v>0</v>
      </c>
    </row>
    <row r="22" spans="1:17" x14ac:dyDescent="0.35">
      <c r="A22" s="9">
        <f t="shared" si="8"/>
        <v>18</v>
      </c>
      <c r="B22" s="2">
        <v>171.12</v>
      </c>
      <c r="C22" s="2">
        <v>171.17</v>
      </c>
      <c r="D22" s="1" t="s">
        <v>7</v>
      </c>
      <c r="E22" s="7" t="s">
        <v>69</v>
      </c>
      <c r="F22" s="7">
        <f t="shared" si="0"/>
        <v>49.999999999982947</v>
      </c>
      <c r="G22" s="9">
        <v>0.624</v>
      </c>
      <c r="H22" s="3">
        <v>3</v>
      </c>
      <c r="I22" s="10">
        <f t="shared" si="2"/>
        <v>1.5</v>
      </c>
      <c r="J22" s="10">
        <f t="shared" si="1"/>
        <v>224.99999999992326</v>
      </c>
      <c r="K22" s="7"/>
      <c r="L22" s="8"/>
      <c r="M22">
        <f t="shared" si="3"/>
        <v>3.6240000000000001</v>
      </c>
      <c r="N22" s="96">
        <f t="shared" si="4"/>
        <v>49.999999999982947</v>
      </c>
      <c r="O22" t="b">
        <f t="shared" si="5"/>
        <v>1</v>
      </c>
      <c r="P22">
        <f t="shared" si="6"/>
        <v>46.799999999984038</v>
      </c>
      <c r="Q22" t="b">
        <f t="shared" si="7"/>
        <v>0</v>
      </c>
    </row>
    <row r="23" spans="1:17" x14ac:dyDescent="0.35">
      <c r="A23" s="9">
        <f t="shared" si="8"/>
        <v>19</v>
      </c>
      <c r="B23" s="2">
        <v>171.6</v>
      </c>
      <c r="C23" s="2">
        <v>171.9</v>
      </c>
      <c r="D23" s="1" t="s">
        <v>7</v>
      </c>
      <c r="E23" s="7" t="s">
        <v>69</v>
      </c>
      <c r="F23" s="7">
        <f t="shared" si="0"/>
        <v>300.00000000001137</v>
      </c>
      <c r="G23" s="9">
        <v>0.624</v>
      </c>
      <c r="H23" s="3">
        <v>3</v>
      </c>
      <c r="I23" s="10">
        <f t="shared" si="2"/>
        <v>1.5</v>
      </c>
      <c r="J23" s="10">
        <f t="shared" si="1"/>
        <v>1350.0000000000512</v>
      </c>
      <c r="K23" s="7"/>
      <c r="L23" s="8"/>
      <c r="M23">
        <f t="shared" si="3"/>
        <v>3.6240000000000001</v>
      </c>
      <c r="N23" s="96">
        <f t="shared" si="4"/>
        <v>300.00000000001137</v>
      </c>
      <c r="O23" t="b">
        <f t="shared" si="5"/>
        <v>1</v>
      </c>
      <c r="P23">
        <f t="shared" si="6"/>
        <v>280.80000000001064</v>
      </c>
      <c r="Q23" t="b">
        <f t="shared" si="7"/>
        <v>0</v>
      </c>
    </row>
    <row r="24" spans="1:17" x14ac:dyDescent="0.35">
      <c r="A24" s="9">
        <f t="shared" si="8"/>
        <v>20</v>
      </c>
      <c r="B24" s="2">
        <v>171.82</v>
      </c>
      <c r="C24" s="2">
        <v>171.9</v>
      </c>
      <c r="D24" s="1" t="s">
        <v>8</v>
      </c>
      <c r="E24" s="7" t="s">
        <v>69</v>
      </c>
      <c r="F24" s="7">
        <f>(C24-B24)*1000</f>
        <v>80.000000000012506</v>
      </c>
      <c r="G24" s="9">
        <v>0.624</v>
      </c>
      <c r="H24" s="3">
        <v>3</v>
      </c>
      <c r="I24" s="10">
        <f t="shared" si="2"/>
        <v>1.5</v>
      </c>
      <c r="J24" s="10">
        <f t="shared" si="1"/>
        <v>360.00000000005627</v>
      </c>
      <c r="K24" s="7"/>
      <c r="L24" s="8"/>
      <c r="M24">
        <f t="shared" si="3"/>
        <v>3.6240000000000001</v>
      </c>
      <c r="N24" s="96">
        <f t="shared" si="4"/>
        <v>80.000000000012506</v>
      </c>
      <c r="O24" t="b">
        <f t="shared" si="5"/>
        <v>1</v>
      </c>
      <c r="P24">
        <f t="shared" si="6"/>
        <v>74.880000000011705</v>
      </c>
      <c r="Q24" t="b">
        <f t="shared" si="7"/>
        <v>0</v>
      </c>
    </row>
    <row r="25" spans="1:17" x14ac:dyDescent="0.35">
      <c r="A25" s="9">
        <f t="shared" si="8"/>
        <v>21</v>
      </c>
      <c r="B25" s="2">
        <v>173.7</v>
      </c>
      <c r="C25" s="2">
        <v>173.84</v>
      </c>
      <c r="D25" s="1" t="s">
        <v>8</v>
      </c>
      <c r="E25" s="7" t="s">
        <v>69</v>
      </c>
      <c r="F25" s="7">
        <f t="shared" ref="F25:F26" si="9">(C25-B25)*1000</f>
        <v>140.00000000001478</v>
      </c>
      <c r="G25" s="9">
        <v>0.624</v>
      </c>
      <c r="H25" s="3">
        <v>3</v>
      </c>
      <c r="I25" s="10">
        <f t="shared" si="2"/>
        <v>1.5</v>
      </c>
      <c r="J25" s="10">
        <f t="shared" si="1"/>
        <v>630.00000000006651</v>
      </c>
      <c r="K25" s="7"/>
      <c r="L25" s="8"/>
      <c r="M25">
        <f t="shared" si="3"/>
        <v>3.6240000000000001</v>
      </c>
      <c r="N25" s="96">
        <f t="shared" si="4"/>
        <v>140.00000000001478</v>
      </c>
      <c r="O25" t="b">
        <f t="shared" si="5"/>
        <v>1</v>
      </c>
      <c r="P25">
        <f t="shared" si="6"/>
        <v>131.04000000001383</v>
      </c>
      <c r="Q25" t="b">
        <f t="shared" si="7"/>
        <v>0</v>
      </c>
    </row>
    <row r="26" spans="1:17" x14ac:dyDescent="0.35">
      <c r="A26" s="9">
        <f t="shared" si="8"/>
        <v>22</v>
      </c>
      <c r="B26" s="2">
        <v>204.6</v>
      </c>
      <c r="C26" s="2">
        <v>204.73</v>
      </c>
      <c r="D26" s="1" t="s">
        <v>8</v>
      </c>
      <c r="E26" s="7" t="s">
        <v>43</v>
      </c>
      <c r="F26" s="7">
        <f t="shared" si="9"/>
        <v>129.99999999999545</v>
      </c>
      <c r="G26" s="9">
        <v>0.624</v>
      </c>
      <c r="H26" s="3">
        <v>5</v>
      </c>
      <c r="I26" s="10">
        <f t="shared" si="2"/>
        <v>2.5</v>
      </c>
      <c r="J26" s="10">
        <f t="shared" si="1"/>
        <v>1624.9999999999432</v>
      </c>
      <c r="K26" s="7"/>
      <c r="L26" s="8"/>
      <c r="M26">
        <f t="shared" si="3"/>
        <v>5.6239999999999997</v>
      </c>
      <c r="N26" s="96">
        <f t="shared" si="4"/>
        <v>129.99999999999545</v>
      </c>
      <c r="O26" t="b">
        <f t="shared" si="5"/>
        <v>1</v>
      </c>
      <c r="P26">
        <f t="shared" si="6"/>
        <v>202.79999999999291</v>
      </c>
      <c r="Q26" t="b">
        <f t="shared" si="7"/>
        <v>0</v>
      </c>
    </row>
    <row r="27" spans="1:17" x14ac:dyDescent="0.35">
      <c r="A27" s="112" t="s">
        <v>44</v>
      </c>
      <c r="B27" s="113"/>
      <c r="C27" s="113"/>
      <c r="D27" s="113"/>
      <c r="E27" s="113"/>
      <c r="F27" s="113"/>
      <c r="G27" s="113"/>
      <c r="H27" s="113"/>
      <c r="I27" s="114"/>
      <c r="J27" s="22">
        <f>SUM(J5:J26)</f>
        <v>18174.999999999742</v>
      </c>
      <c r="K27" s="12"/>
      <c r="L27" s="13"/>
      <c r="N27" s="96">
        <f>SUM(N5:N26)</f>
        <v>2370.0000000000045</v>
      </c>
    </row>
  </sheetData>
  <autoFilter ref="A4:O27" xr:uid="{00000000-0009-0000-0000-000003000000}"/>
  <mergeCells count="15">
    <mergeCell ref="A1:L1"/>
    <mergeCell ref="A27:I27"/>
    <mergeCell ref="B3:B4"/>
    <mergeCell ref="C3:C4"/>
    <mergeCell ref="I2:I4"/>
    <mergeCell ref="H2:H4"/>
    <mergeCell ref="J2:J4"/>
    <mergeCell ref="K2:K4"/>
    <mergeCell ref="L2:L4"/>
    <mergeCell ref="A2:A4"/>
    <mergeCell ref="B2:C2"/>
    <mergeCell ref="D2:D4"/>
    <mergeCell ref="E2:E4"/>
    <mergeCell ref="F2:F4"/>
    <mergeCell ref="G2:G4"/>
  </mergeCells>
  <pageMargins left="0.7" right="0.7" top="0.75" bottom="0.75" header="0.3" footer="0.3"/>
  <pageSetup scale="57"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workbookViewId="0">
      <selection activeCell="E16" sqref="E16"/>
    </sheetView>
  </sheetViews>
  <sheetFormatPr defaultRowHeight="14.5" x14ac:dyDescent="0.35"/>
  <cols>
    <col min="6" max="6" width="15.1796875" bestFit="1" customWidth="1"/>
    <col min="7" max="7" width="17.81640625" customWidth="1"/>
    <col min="8" max="8" width="12.453125" customWidth="1"/>
  </cols>
  <sheetData>
    <row r="1" spans="1:8" ht="16" x14ac:dyDescent="0.4">
      <c r="A1" s="125" t="s">
        <v>55</v>
      </c>
      <c r="B1" s="125"/>
      <c r="C1" s="125"/>
      <c r="D1" s="125"/>
      <c r="E1" s="125"/>
      <c r="F1" s="125"/>
      <c r="G1" s="125"/>
      <c r="H1" s="125"/>
    </row>
    <row r="2" spans="1:8" x14ac:dyDescent="0.35">
      <c r="A2" s="126" t="s">
        <v>56</v>
      </c>
      <c r="B2" s="126" t="s">
        <v>38</v>
      </c>
      <c r="C2" s="126"/>
      <c r="D2" s="126" t="s">
        <v>2</v>
      </c>
      <c r="E2" s="127" t="s">
        <v>57</v>
      </c>
      <c r="F2" s="129" t="s">
        <v>58</v>
      </c>
      <c r="G2" s="131" t="s">
        <v>59</v>
      </c>
      <c r="H2" s="131" t="s">
        <v>60</v>
      </c>
    </row>
    <row r="3" spans="1:8" x14ac:dyDescent="0.35">
      <c r="A3" s="126"/>
      <c r="B3" s="19" t="s">
        <v>5</v>
      </c>
      <c r="C3" s="19" t="s">
        <v>6</v>
      </c>
      <c r="D3" s="126"/>
      <c r="E3" s="128"/>
      <c r="F3" s="130"/>
      <c r="G3" s="131"/>
      <c r="H3" s="131"/>
    </row>
    <row r="4" spans="1:8" x14ac:dyDescent="0.35">
      <c r="A4" s="14">
        <v>1</v>
      </c>
      <c r="B4" s="15">
        <v>1371.9</v>
      </c>
      <c r="C4" s="15">
        <v>1372.2</v>
      </c>
      <c r="D4" s="14" t="s">
        <v>42</v>
      </c>
      <c r="E4" s="14">
        <v>299.99999999995453</v>
      </c>
      <c r="F4" s="14" t="s">
        <v>50</v>
      </c>
      <c r="G4" s="16">
        <v>1372.2</v>
      </c>
      <c r="H4" s="16" t="s">
        <v>51</v>
      </c>
    </row>
    <row r="5" spans="1:8" x14ac:dyDescent="0.35">
      <c r="A5" s="14">
        <f>A4+1</f>
        <v>2</v>
      </c>
      <c r="B5" s="15">
        <v>1363.15</v>
      </c>
      <c r="C5" s="15">
        <v>1363.5</v>
      </c>
      <c r="D5" s="14" t="s">
        <v>42</v>
      </c>
      <c r="E5" s="14">
        <v>349.99999999990905</v>
      </c>
      <c r="F5" s="14" t="s">
        <v>50</v>
      </c>
      <c r="G5" s="16">
        <v>1363.3</v>
      </c>
      <c r="H5" s="16" t="s">
        <v>51</v>
      </c>
    </row>
    <row r="6" spans="1:8" x14ac:dyDescent="0.35">
      <c r="A6" s="14">
        <f t="shared" ref="A6:A13" si="0">A5+1</f>
        <v>3</v>
      </c>
      <c r="B6" s="15">
        <v>1360.6</v>
      </c>
      <c r="C6" s="15">
        <v>1361.1</v>
      </c>
      <c r="D6" s="14" t="s">
        <v>42</v>
      </c>
      <c r="E6" s="14">
        <v>500</v>
      </c>
      <c r="F6" s="14" t="s">
        <v>52</v>
      </c>
      <c r="G6" s="16">
        <v>1360.8</v>
      </c>
      <c r="H6" s="16" t="s">
        <v>51</v>
      </c>
    </row>
    <row r="7" spans="1:8" x14ac:dyDescent="0.35">
      <c r="A7" s="14">
        <f t="shared" si="0"/>
        <v>4</v>
      </c>
      <c r="B7" s="15">
        <v>1344.9</v>
      </c>
      <c r="C7" s="15">
        <v>1345.15</v>
      </c>
      <c r="D7" s="14" t="s">
        <v>42</v>
      </c>
      <c r="E7" s="14">
        <v>250</v>
      </c>
      <c r="F7" s="14" t="s">
        <v>53</v>
      </c>
      <c r="G7" s="16">
        <v>1345</v>
      </c>
      <c r="H7" s="16" t="s">
        <v>51</v>
      </c>
    </row>
    <row r="8" spans="1:8" x14ac:dyDescent="0.35">
      <c r="A8" s="14">
        <f t="shared" si="0"/>
        <v>5</v>
      </c>
      <c r="B8" s="15">
        <v>1333.65</v>
      </c>
      <c r="C8" s="15">
        <v>1333.85</v>
      </c>
      <c r="D8" s="14" t="s">
        <v>42</v>
      </c>
      <c r="E8" s="14">
        <v>199.9999999998181</v>
      </c>
      <c r="F8" s="14" t="s">
        <v>54</v>
      </c>
      <c r="G8" s="17">
        <v>1333.7</v>
      </c>
      <c r="H8" s="16" t="s">
        <v>51</v>
      </c>
    </row>
    <row r="9" spans="1:8" x14ac:dyDescent="0.35">
      <c r="A9" s="14">
        <f t="shared" si="0"/>
        <v>6</v>
      </c>
      <c r="B9" s="15">
        <v>1315.35</v>
      </c>
      <c r="C9" s="15">
        <v>1316.4</v>
      </c>
      <c r="D9" s="14" t="s">
        <v>42</v>
      </c>
      <c r="E9" s="14">
        <f>(C9-B9)*1000</f>
        <v>1050.0000000001819</v>
      </c>
      <c r="F9" s="14" t="s">
        <v>50</v>
      </c>
      <c r="G9" s="18">
        <v>1316.3</v>
      </c>
      <c r="H9" s="16" t="s">
        <v>51</v>
      </c>
    </row>
    <row r="10" spans="1:8" x14ac:dyDescent="0.35">
      <c r="A10" s="14">
        <f t="shared" si="0"/>
        <v>7</v>
      </c>
      <c r="B10" s="15">
        <v>1313.82</v>
      </c>
      <c r="C10" s="15">
        <v>1313.95</v>
      </c>
      <c r="D10" s="14" t="s">
        <v>42</v>
      </c>
      <c r="E10" s="14">
        <v>130.00000000010914</v>
      </c>
      <c r="F10" s="14" t="s">
        <v>52</v>
      </c>
      <c r="G10" s="17">
        <v>1313.9</v>
      </c>
      <c r="H10" s="16" t="s">
        <v>51</v>
      </c>
    </row>
    <row r="11" spans="1:8" x14ac:dyDescent="0.35">
      <c r="A11" s="14">
        <f t="shared" si="0"/>
        <v>8</v>
      </c>
      <c r="B11" s="15">
        <v>1310.95</v>
      </c>
      <c r="C11" s="15">
        <v>1311.62</v>
      </c>
      <c r="D11" s="14" t="s">
        <v>42</v>
      </c>
      <c r="E11" s="14">
        <v>669.99999999984539</v>
      </c>
      <c r="F11" s="14" t="s">
        <v>54</v>
      </c>
      <c r="G11" s="17">
        <v>1311.4</v>
      </c>
      <c r="H11" s="16" t="s">
        <v>51</v>
      </c>
    </row>
    <row r="12" spans="1:8" x14ac:dyDescent="0.35">
      <c r="A12" s="14">
        <f t="shared" si="0"/>
        <v>9</v>
      </c>
      <c r="B12" s="15">
        <v>1309.42</v>
      </c>
      <c r="C12" s="15">
        <v>1309.5999999999999</v>
      </c>
      <c r="D12" s="14" t="s">
        <v>42</v>
      </c>
      <c r="E12" s="14">
        <v>179.99999999983629</v>
      </c>
      <c r="F12" s="14" t="s">
        <v>52</v>
      </c>
      <c r="G12" s="17">
        <v>1309.4000000000001</v>
      </c>
      <c r="H12" s="16" t="s">
        <v>51</v>
      </c>
    </row>
    <row r="13" spans="1:8" x14ac:dyDescent="0.35">
      <c r="A13" s="14">
        <f t="shared" si="0"/>
        <v>10</v>
      </c>
      <c r="B13" s="15">
        <v>1307.55</v>
      </c>
      <c r="C13" s="15">
        <v>1307.97</v>
      </c>
      <c r="D13" s="14" t="s">
        <v>42</v>
      </c>
      <c r="E13" s="14">
        <v>420.00000000007276</v>
      </c>
      <c r="F13" s="14" t="s">
        <v>54</v>
      </c>
      <c r="G13" s="17">
        <v>1307.97</v>
      </c>
      <c r="H13" s="16" t="s">
        <v>51</v>
      </c>
    </row>
    <row r="14" spans="1:8" x14ac:dyDescent="0.35">
      <c r="A14" s="124" t="s">
        <v>61</v>
      </c>
      <c r="B14" s="124"/>
      <c r="C14" s="124"/>
      <c r="D14" s="124"/>
      <c r="E14" s="20">
        <f>SUM(E4:E13)</f>
        <v>4049.9999999997272</v>
      </c>
      <c r="F14" s="4"/>
      <c r="G14" s="4"/>
      <c r="H14" s="4"/>
    </row>
  </sheetData>
  <mergeCells count="9">
    <mergeCell ref="A14:D14"/>
    <mergeCell ref="A1:H1"/>
    <mergeCell ref="A2:A3"/>
    <mergeCell ref="B2:C2"/>
    <mergeCell ref="D2:D3"/>
    <mergeCell ref="E2:E3"/>
    <mergeCell ref="F2:F3"/>
    <mergeCell ref="G2:G3"/>
    <mergeCell ref="H2: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5"/>
  <sheetViews>
    <sheetView topLeftCell="A19" workbookViewId="0">
      <selection activeCell="G35" sqref="G35"/>
    </sheetView>
  </sheetViews>
  <sheetFormatPr defaultRowHeight="14.5" x14ac:dyDescent="0.35"/>
  <sheetData>
    <row r="1" spans="1:18" x14ac:dyDescent="0.35">
      <c r="A1" s="21" t="s">
        <v>62</v>
      </c>
    </row>
    <row r="4" spans="1:18" x14ac:dyDescent="0.35">
      <c r="R4" s="21" t="s">
        <v>54</v>
      </c>
    </row>
    <row r="12" spans="1:18" x14ac:dyDescent="0.35">
      <c r="R12" s="21" t="s">
        <v>63</v>
      </c>
    </row>
    <row r="24" spans="10:12" x14ac:dyDescent="0.35">
      <c r="L24" s="21" t="s">
        <v>64</v>
      </c>
    </row>
    <row r="25" spans="10:12" x14ac:dyDescent="0.35">
      <c r="J25" s="21" t="s">
        <v>65</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5"/>
  <sheetViews>
    <sheetView topLeftCell="E16" workbookViewId="0">
      <selection activeCell="E4" sqref="E4:G13"/>
    </sheetView>
  </sheetViews>
  <sheetFormatPr defaultRowHeight="14.5" x14ac:dyDescent="0.35"/>
  <sheetData>
    <row r="1" spans="1:18" x14ac:dyDescent="0.35">
      <c r="A1" s="21" t="s">
        <v>66</v>
      </c>
    </row>
    <row r="4" spans="1:18" x14ac:dyDescent="0.35">
      <c r="R4" s="21" t="s">
        <v>53</v>
      </c>
    </row>
    <row r="12" spans="1:18" x14ac:dyDescent="0.35">
      <c r="R12" s="21" t="s">
        <v>68</v>
      </c>
    </row>
    <row r="24" spans="10:12" x14ac:dyDescent="0.35">
      <c r="L24" s="21" t="s">
        <v>64</v>
      </c>
    </row>
    <row r="25" spans="10:12" x14ac:dyDescent="0.35">
      <c r="J25" s="21" t="s">
        <v>65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5"/>
  <sheetViews>
    <sheetView topLeftCell="D1" workbookViewId="0">
      <selection activeCell="E4" sqref="E4:G13"/>
    </sheetView>
  </sheetViews>
  <sheetFormatPr defaultRowHeight="14.5" x14ac:dyDescent="0.35"/>
  <sheetData>
    <row r="1" spans="1:18" x14ac:dyDescent="0.35">
      <c r="A1" s="21" t="s">
        <v>67</v>
      </c>
    </row>
    <row r="4" spans="1:18" x14ac:dyDescent="0.35">
      <c r="R4" s="21" t="s">
        <v>52</v>
      </c>
    </row>
    <row r="12" spans="1:18" x14ac:dyDescent="0.35">
      <c r="R12" s="21"/>
    </row>
    <row r="24" spans="10:12" x14ac:dyDescent="0.35">
      <c r="L24" s="21" t="s">
        <v>64</v>
      </c>
    </row>
    <row r="25" spans="10:12" x14ac:dyDescent="0.35">
      <c r="J25" s="21" t="s">
        <v>65</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2"/>
  <sheetViews>
    <sheetView zoomScale="79" zoomScaleNormal="79" workbookViewId="0">
      <pane xSplit="4" ySplit="3" topLeftCell="F22" activePane="bottomRight" state="frozen"/>
      <selection pane="topRight" activeCell="E1" sqref="E1"/>
      <selection pane="bottomLeft" activeCell="A4" sqref="A4"/>
      <selection pane="bottomRight" activeCell="Q13" sqref="Q13"/>
    </sheetView>
  </sheetViews>
  <sheetFormatPr defaultColWidth="8.81640625" defaultRowHeight="20" x14ac:dyDescent="0.85"/>
  <cols>
    <col min="1" max="1" width="11.81640625" style="28" bestFit="1" customWidth="1"/>
    <col min="2" max="3" width="8.453125" style="28" bestFit="1" customWidth="1"/>
    <col min="4" max="4" width="10.81640625" style="28" bestFit="1" customWidth="1"/>
    <col min="5" max="5" width="15.1796875" style="28" bestFit="1" customWidth="1"/>
    <col min="6" max="6" width="26.1796875" style="28" customWidth="1"/>
    <col min="7" max="7" width="17.54296875" style="28" bestFit="1" customWidth="1"/>
    <col min="8" max="8" width="18" style="28" bestFit="1" customWidth="1"/>
    <col min="9" max="9" width="14.453125" style="28" bestFit="1" customWidth="1"/>
    <col min="10" max="10" width="8.81640625" style="28"/>
    <col min="11" max="11" width="6.1796875" style="28" bestFit="1" customWidth="1"/>
    <col min="12" max="13" width="7.453125" style="28" bestFit="1" customWidth="1"/>
    <col min="14" max="14" width="5.453125" style="28" bestFit="1" customWidth="1"/>
    <col min="15" max="15" width="9.54296875" style="28" bestFit="1" customWidth="1"/>
    <col min="16" max="16" width="17.81640625" style="28" bestFit="1" customWidth="1"/>
    <col min="17" max="17" width="11.81640625" style="28" bestFit="1" customWidth="1"/>
    <col min="18" max="18" width="10.81640625" style="28" bestFit="1" customWidth="1"/>
    <col min="19" max="19" width="8.54296875" style="28" bestFit="1" customWidth="1"/>
    <col min="20" max="16384" width="8.81640625" style="28"/>
  </cols>
  <sheetData>
    <row r="1" spans="1:19" x14ac:dyDescent="0.85">
      <c r="A1" s="97" t="s">
        <v>73</v>
      </c>
      <c r="B1" s="98"/>
      <c r="C1" s="98"/>
      <c r="D1" s="98"/>
      <c r="E1" s="98"/>
      <c r="F1" s="98"/>
      <c r="G1" s="98"/>
      <c r="H1" s="98"/>
      <c r="I1" s="99"/>
      <c r="K1" s="97" t="s">
        <v>88</v>
      </c>
      <c r="L1" s="98"/>
      <c r="M1" s="98"/>
      <c r="N1" s="98"/>
      <c r="O1" s="98"/>
      <c r="P1" s="98"/>
      <c r="Q1" s="98"/>
      <c r="R1" s="98"/>
      <c r="S1" s="99"/>
    </row>
    <row r="2" spans="1:19" ht="40" x14ac:dyDescent="0.85">
      <c r="A2" s="100" t="s">
        <v>0</v>
      </c>
      <c r="B2" s="102" t="s">
        <v>1</v>
      </c>
      <c r="C2" s="103"/>
      <c r="D2" s="100" t="s">
        <v>2</v>
      </c>
      <c r="E2" s="104" t="s">
        <v>3</v>
      </c>
      <c r="F2" s="104" t="s">
        <v>9</v>
      </c>
      <c r="G2" s="106" t="s">
        <v>72</v>
      </c>
      <c r="H2" s="34" t="s">
        <v>36</v>
      </c>
      <c r="I2" s="100" t="s">
        <v>4</v>
      </c>
      <c r="K2" s="100" t="s">
        <v>0</v>
      </c>
      <c r="L2" s="102" t="s">
        <v>1</v>
      </c>
      <c r="M2" s="103"/>
      <c r="N2" s="100" t="s">
        <v>2</v>
      </c>
      <c r="O2" s="104" t="s">
        <v>3</v>
      </c>
      <c r="P2" s="104" t="s">
        <v>89</v>
      </c>
      <c r="Q2" s="106" t="s">
        <v>72</v>
      </c>
      <c r="R2" s="34" t="s">
        <v>36</v>
      </c>
      <c r="S2" s="100" t="s">
        <v>4</v>
      </c>
    </row>
    <row r="3" spans="1:19" ht="40.75" customHeight="1" x14ac:dyDescent="0.85">
      <c r="A3" s="101"/>
      <c r="B3" s="35" t="s">
        <v>5</v>
      </c>
      <c r="C3" s="35" t="s">
        <v>6</v>
      </c>
      <c r="D3" s="101"/>
      <c r="E3" s="105"/>
      <c r="F3" s="105"/>
      <c r="G3" s="107"/>
      <c r="H3" s="36">
        <v>0.15</v>
      </c>
      <c r="I3" s="101"/>
      <c r="K3" s="101"/>
      <c r="L3" s="35" t="s">
        <v>5</v>
      </c>
      <c r="M3" s="35" t="s">
        <v>6</v>
      </c>
      <c r="N3" s="101"/>
      <c r="O3" s="105"/>
      <c r="P3" s="105"/>
      <c r="Q3" s="107"/>
      <c r="R3" s="36">
        <v>0.15</v>
      </c>
      <c r="S3" s="101"/>
    </row>
    <row r="4" spans="1:19" x14ac:dyDescent="0.85">
      <c r="A4" s="37">
        <v>1</v>
      </c>
      <c r="B4" s="23">
        <v>144200</v>
      </c>
      <c r="C4" s="24">
        <v>144350</v>
      </c>
      <c r="D4" s="24" t="s">
        <v>8</v>
      </c>
      <c r="E4" s="24">
        <v>39</v>
      </c>
      <c r="F4" s="24">
        <v>2.8</v>
      </c>
      <c r="G4" s="24">
        <f t="shared" ref="G4:G26" si="0">F4*E4</f>
        <v>109.19999999999999</v>
      </c>
      <c r="H4" s="25">
        <f>G4*0.15</f>
        <v>16.38</v>
      </c>
      <c r="I4" s="38"/>
      <c r="K4" s="24">
        <v>1</v>
      </c>
      <c r="L4" s="27">
        <v>181.03</v>
      </c>
      <c r="M4" s="27">
        <v>181.12</v>
      </c>
      <c r="N4" s="24" t="s">
        <v>8</v>
      </c>
      <c r="O4" s="31">
        <f>(M4-L4)*1000</f>
        <v>90.000000000003411</v>
      </c>
      <c r="P4" s="31">
        <f>(10.4+10.5+11+11+11.5+12)/6</f>
        <v>11.066666666666668</v>
      </c>
      <c r="Q4" s="24">
        <f>P4*O4</f>
        <v>996.00000000003786</v>
      </c>
      <c r="R4" s="24">
        <f>Q4*0.15</f>
        <v>149.40000000000566</v>
      </c>
      <c r="S4" s="24"/>
    </row>
    <row r="5" spans="1:19" x14ac:dyDescent="0.85">
      <c r="A5" s="37">
        <f>A4+1</f>
        <v>2</v>
      </c>
      <c r="B5" s="23">
        <v>146800</v>
      </c>
      <c r="C5" s="24">
        <v>146930</v>
      </c>
      <c r="D5" s="24" t="s">
        <v>8</v>
      </c>
      <c r="E5" s="24">
        <v>39</v>
      </c>
      <c r="F5" s="24">
        <v>2.4</v>
      </c>
      <c r="G5" s="24">
        <f t="shared" si="0"/>
        <v>93.6</v>
      </c>
      <c r="H5" s="25">
        <f t="shared" ref="H5:H26" si="1">G5*0.15</f>
        <v>14.04</v>
      </c>
      <c r="I5" s="38"/>
      <c r="J5" s="39"/>
      <c r="K5" s="24">
        <f>K4+1</f>
        <v>2</v>
      </c>
      <c r="L5" s="27">
        <v>181.38</v>
      </c>
      <c r="M5" s="27">
        <v>181.5</v>
      </c>
      <c r="N5" s="24" t="s">
        <v>8</v>
      </c>
      <c r="O5" s="31">
        <f>(M5-L5)*1000</f>
        <v>120.00000000000455</v>
      </c>
      <c r="P5" s="31">
        <f>(13+12.5+12.5+12+11.5+10+9)/7</f>
        <v>11.5</v>
      </c>
      <c r="Q5" s="24">
        <f t="shared" ref="Q5" si="2">P5*O5</f>
        <v>1380.0000000000523</v>
      </c>
      <c r="R5" s="24">
        <f t="shared" ref="R5" si="3">Q5*0.15</f>
        <v>207.00000000000784</v>
      </c>
      <c r="S5" s="24"/>
    </row>
    <row r="6" spans="1:19" x14ac:dyDescent="0.85">
      <c r="A6" s="37">
        <f t="shared" ref="A6:A23" si="4">A5+1</f>
        <v>3</v>
      </c>
      <c r="B6" s="23">
        <v>147100</v>
      </c>
      <c r="C6" s="24">
        <v>147120</v>
      </c>
      <c r="D6" s="24" t="s">
        <v>8</v>
      </c>
      <c r="E6" s="24">
        <v>12</v>
      </c>
      <c r="F6" s="24">
        <v>2.4500000000000002</v>
      </c>
      <c r="G6" s="24">
        <f t="shared" si="0"/>
        <v>29.400000000000002</v>
      </c>
      <c r="H6" s="25">
        <f t="shared" si="1"/>
        <v>4.41</v>
      </c>
      <c r="I6" s="38"/>
      <c r="K6" s="32"/>
      <c r="L6" s="32"/>
      <c r="M6" s="32"/>
      <c r="N6" s="32"/>
      <c r="O6" s="32"/>
      <c r="P6" s="29" t="s">
        <v>90</v>
      </c>
      <c r="Q6" s="29">
        <f>Q5+Q4</f>
        <v>2376.00000000009</v>
      </c>
      <c r="R6" s="29">
        <f>R4+R5</f>
        <v>356.40000000001351</v>
      </c>
      <c r="S6" s="32"/>
    </row>
    <row r="7" spans="1:19" x14ac:dyDescent="0.85">
      <c r="A7" s="37">
        <f t="shared" si="4"/>
        <v>4</v>
      </c>
      <c r="B7" s="23">
        <v>147900</v>
      </c>
      <c r="C7" s="24">
        <v>148010</v>
      </c>
      <c r="D7" s="24" t="s">
        <v>8</v>
      </c>
      <c r="E7" s="24">
        <v>29</v>
      </c>
      <c r="F7" s="24">
        <v>2.96</v>
      </c>
      <c r="G7" s="24">
        <f t="shared" si="0"/>
        <v>85.84</v>
      </c>
      <c r="H7" s="25">
        <f t="shared" si="1"/>
        <v>12.875999999999999</v>
      </c>
      <c r="I7" s="38"/>
      <c r="K7" s="32"/>
      <c r="L7" s="32"/>
      <c r="M7" s="32"/>
      <c r="N7" s="32"/>
      <c r="O7" s="32"/>
      <c r="P7" s="32"/>
      <c r="Q7" s="32"/>
      <c r="R7" s="32"/>
      <c r="S7" s="32"/>
    </row>
    <row r="8" spans="1:19" x14ac:dyDescent="0.85">
      <c r="A8" s="37">
        <f t="shared" si="4"/>
        <v>5</v>
      </c>
      <c r="B8" s="24">
        <v>149300</v>
      </c>
      <c r="C8" s="24">
        <v>149445</v>
      </c>
      <c r="D8" s="24" t="s">
        <v>8</v>
      </c>
      <c r="E8" s="24">
        <v>58</v>
      </c>
      <c r="F8" s="24">
        <v>1.89</v>
      </c>
      <c r="G8" s="24">
        <f t="shared" si="0"/>
        <v>109.61999999999999</v>
      </c>
      <c r="H8" s="25">
        <f t="shared" si="1"/>
        <v>16.442999999999998</v>
      </c>
      <c r="I8" s="38"/>
      <c r="K8" s="32"/>
      <c r="L8" s="32"/>
      <c r="M8" s="32"/>
      <c r="N8" s="32"/>
      <c r="O8" s="32"/>
      <c r="P8" s="32"/>
      <c r="Q8" s="32"/>
      <c r="R8" s="32"/>
      <c r="S8" s="32"/>
    </row>
    <row r="9" spans="1:19" x14ac:dyDescent="0.85">
      <c r="A9" s="37">
        <f t="shared" si="4"/>
        <v>6</v>
      </c>
      <c r="B9" s="23">
        <v>150490</v>
      </c>
      <c r="C9" s="24">
        <v>150580</v>
      </c>
      <c r="D9" s="24" t="s">
        <v>8</v>
      </c>
      <c r="E9" s="24">
        <v>84</v>
      </c>
      <c r="F9" s="24">
        <v>1.23</v>
      </c>
      <c r="G9" s="24">
        <f t="shared" si="0"/>
        <v>103.32</v>
      </c>
      <c r="H9" s="25">
        <f t="shared" si="1"/>
        <v>15.497999999999998</v>
      </c>
      <c r="I9" s="38"/>
      <c r="K9" s="32"/>
      <c r="L9" s="32"/>
      <c r="M9" s="32"/>
      <c r="N9" s="32"/>
      <c r="O9" s="32"/>
      <c r="P9" s="32"/>
      <c r="Q9" s="32"/>
      <c r="R9" s="32"/>
      <c r="S9" s="32"/>
    </row>
    <row r="10" spans="1:19" x14ac:dyDescent="0.85">
      <c r="A10" s="37">
        <f t="shared" si="4"/>
        <v>7</v>
      </c>
      <c r="B10" s="23">
        <v>151630</v>
      </c>
      <c r="C10" s="24">
        <v>151790</v>
      </c>
      <c r="D10" s="24" t="s">
        <v>8</v>
      </c>
      <c r="E10" s="24">
        <v>11</v>
      </c>
      <c r="F10" s="24">
        <v>1.2669999999999999</v>
      </c>
      <c r="G10" s="24">
        <f t="shared" si="0"/>
        <v>13.936999999999999</v>
      </c>
      <c r="H10" s="25">
        <f t="shared" si="1"/>
        <v>2.0905499999999999</v>
      </c>
      <c r="I10" s="38"/>
      <c r="K10" s="32"/>
      <c r="L10" s="32"/>
      <c r="M10" s="32"/>
      <c r="N10" s="32"/>
      <c r="O10" s="32"/>
      <c r="P10" s="32"/>
      <c r="Q10" s="32"/>
      <c r="R10" s="32"/>
      <c r="S10" s="32"/>
    </row>
    <row r="11" spans="1:19" x14ac:dyDescent="0.85">
      <c r="A11" s="37">
        <f t="shared" si="4"/>
        <v>8</v>
      </c>
      <c r="B11" s="23">
        <v>152770</v>
      </c>
      <c r="C11" s="24">
        <v>152890</v>
      </c>
      <c r="D11" s="24" t="s">
        <v>8</v>
      </c>
      <c r="E11" s="24">
        <v>49</v>
      </c>
      <c r="F11" s="24">
        <v>1.98</v>
      </c>
      <c r="G11" s="24">
        <f t="shared" si="0"/>
        <v>97.02</v>
      </c>
      <c r="H11" s="25">
        <f t="shared" si="1"/>
        <v>14.552999999999999</v>
      </c>
      <c r="I11" s="38"/>
    </row>
    <row r="12" spans="1:19" x14ac:dyDescent="0.85">
      <c r="A12" s="37">
        <f t="shared" si="4"/>
        <v>9</v>
      </c>
      <c r="B12" s="23">
        <v>153910</v>
      </c>
      <c r="C12" s="24">
        <v>154110</v>
      </c>
      <c r="D12" s="24" t="s">
        <v>7</v>
      </c>
      <c r="E12" s="24">
        <v>47</v>
      </c>
      <c r="F12" s="24">
        <v>0.9</v>
      </c>
      <c r="G12" s="24">
        <f t="shared" si="0"/>
        <v>42.300000000000004</v>
      </c>
      <c r="H12" s="25">
        <f t="shared" si="1"/>
        <v>6.3450000000000006</v>
      </c>
      <c r="I12" s="38"/>
    </row>
    <row r="13" spans="1:19" x14ac:dyDescent="0.85">
      <c r="A13" s="37">
        <f t="shared" si="4"/>
        <v>10</v>
      </c>
      <c r="B13" s="24">
        <v>144300</v>
      </c>
      <c r="C13" s="23">
        <v>144450</v>
      </c>
      <c r="D13" s="24" t="s">
        <v>7</v>
      </c>
      <c r="E13" s="24">
        <v>29</v>
      </c>
      <c r="F13" s="24">
        <v>0.8</v>
      </c>
      <c r="G13" s="24">
        <f t="shared" si="0"/>
        <v>23.200000000000003</v>
      </c>
      <c r="H13" s="25">
        <f t="shared" si="1"/>
        <v>3.4800000000000004</v>
      </c>
      <c r="I13" s="38"/>
    </row>
    <row r="14" spans="1:19" x14ac:dyDescent="0.85">
      <c r="A14" s="37">
        <f t="shared" si="4"/>
        <v>11</v>
      </c>
      <c r="B14" s="24">
        <v>145150</v>
      </c>
      <c r="C14" s="23">
        <v>145290</v>
      </c>
      <c r="D14" s="24" t="s">
        <v>7</v>
      </c>
      <c r="E14" s="24">
        <v>37</v>
      </c>
      <c r="F14" s="24">
        <v>1.97</v>
      </c>
      <c r="G14" s="24">
        <f t="shared" si="0"/>
        <v>72.89</v>
      </c>
      <c r="H14" s="25">
        <f t="shared" si="1"/>
        <v>10.9335</v>
      </c>
      <c r="I14" s="38"/>
    </row>
    <row r="15" spans="1:19" x14ac:dyDescent="0.85">
      <c r="A15" s="37">
        <f t="shared" si="4"/>
        <v>12</v>
      </c>
      <c r="B15" s="24">
        <v>146500</v>
      </c>
      <c r="C15" s="23">
        <v>146630</v>
      </c>
      <c r="D15" s="24" t="s">
        <v>7</v>
      </c>
      <c r="E15" s="24">
        <v>23</v>
      </c>
      <c r="F15" s="24">
        <v>1.8</v>
      </c>
      <c r="G15" s="24">
        <f t="shared" si="0"/>
        <v>41.4</v>
      </c>
      <c r="H15" s="25">
        <f t="shared" si="1"/>
        <v>6.21</v>
      </c>
      <c r="I15" s="38"/>
    </row>
    <row r="16" spans="1:19" x14ac:dyDescent="0.85">
      <c r="A16" s="37">
        <f t="shared" si="4"/>
        <v>13</v>
      </c>
      <c r="B16" s="24">
        <v>147350</v>
      </c>
      <c r="C16" s="23">
        <v>147470</v>
      </c>
      <c r="D16" s="24" t="s">
        <v>7</v>
      </c>
      <c r="E16" s="24">
        <v>31</v>
      </c>
      <c r="F16" s="24">
        <v>2.2999999999999998</v>
      </c>
      <c r="G16" s="24">
        <f t="shared" si="0"/>
        <v>71.3</v>
      </c>
      <c r="H16" s="25">
        <f t="shared" si="1"/>
        <v>10.694999999999999</v>
      </c>
      <c r="I16" s="38"/>
    </row>
    <row r="17" spans="1:11" x14ac:dyDescent="0.85">
      <c r="A17" s="37">
        <f t="shared" si="4"/>
        <v>14</v>
      </c>
      <c r="B17" s="24">
        <v>148400</v>
      </c>
      <c r="C17" s="23">
        <v>148610</v>
      </c>
      <c r="D17" s="24" t="s">
        <v>7</v>
      </c>
      <c r="E17" s="24">
        <v>23</v>
      </c>
      <c r="F17" s="24">
        <v>1.7</v>
      </c>
      <c r="G17" s="24">
        <f t="shared" si="0"/>
        <v>39.1</v>
      </c>
      <c r="H17" s="25">
        <f t="shared" si="1"/>
        <v>5.8650000000000002</v>
      </c>
      <c r="I17" s="38"/>
    </row>
    <row r="18" spans="1:11" x14ac:dyDescent="0.85">
      <c r="A18" s="37">
        <f t="shared" si="4"/>
        <v>15</v>
      </c>
      <c r="B18" s="24">
        <v>149300</v>
      </c>
      <c r="C18" s="23">
        <v>149450</v>
      </c>
      <c r="D18" s="24" t="s">
        <v>7</v>
      </c>
      <c r="E18" s="24">
        <v>46</v>
      </c>
      <c r="F18" s="24">
        <v>2.4</v>
      </c>
      <c r="G18" s="24">
        <f t="shared" si="0"/>
        <v>110.39999999999999</v>
      </c>
      <c r="H18" s="25">
        <f t="shared" si="1"/>
        <v>16.559999999999999</v>
      </c>
      <c r="I18" s="38"/>
    </row>
    <row r="19" spans="1:11" x14ac:dyDescent="0.85">
      <c r="A19" s="37">
        <f t="shared" si="4"/>
        <v>16</v>
      </c>
      <c r="B19" s="24">
        <v>160200</v>
      </c>
      <c r="C19" s="23">
        <v>160290</v>
      </c>
      <c r="D19" s="24" t="s">
        <v>7</v>
      </c>
      <c r="E19" s="24">
        <v>19</v>
      </c>
      <c r="F19" s="24">
        <v>1.8</v>
      </c>
      <c r="G19" s="24">
        <f t="shared" si="0"/>
        <v>34.200000000000003</v>
      </c>
      <c r="H19" s="25">
        <f t="shared" si="1"/>
        <v>5.13</v>
      </c>
      <c r="I19" s="38"/>
    </row>
    <row r="20" spans="1:11" x14ac:dyDescent="0.85">
      <c r="A20" s="37">
        <f t="shared" si="4"/>
        <v>17</v>
      </c>
      <c r="B20" s="23">
        <v>163030</v>
      </c>
      <c r="C20" s="24">
        <v>163150</v>
      </c>
      <c r="D20" s="24" t="s">
        <v>8</v>
      </c>
      <c r="E20" s="24">
        <v>49</v>
      </c>
      <c r="F20" s="24">
        <v>2.1</v>
      </c>
      <c r="G20" s="24">
        <f t="shared" si="0"/>
        <v>102.9</v>
      </c>
      <c r="H20" s="25">
        <f t="shared" si="1"/>
        <v>15.435</v>
      </c>
      <c r="I20" s="38"/>
    </row>
    <row r="21" spans="1:11" x14ac:dyDescent="0.85">
      <c r="A21" s="37">
        <f t="shared" si="4"/>
        <v>18</v>
      </c>
      <c r="B21" s="23">
        <v>164170</v>
      </c>
      <c r="C21" s="24">
        <v>164290</v>
      </c>
      <c r="D21" s="24" t="s">
        <v>8</v>
      </c>
      <c r="E21" s="24">
        <v>65</v>
      </c>
      <c r="F21" s="24">
        <v>1.9</v>
      </c>
      <c r="G21" s="24">
        <f t="shared" si="0"/>
        <v>123.5</v>
      </c>
      <c r="H21" s="25">
        <f t="shared" si="1"/>
        <v>18.524999999999999</v>
      </c>
      <c r="I21" s="38"/>
    </row>
    <row r="22" spans="1:11" x14ac:dyDescent="0.85">
      <c r="A22" s="37">
        <f t="shared" si="4"/>
        <v>19</v>
      </c>
      <c r="B22" s="23">
        <v>165310</v>
      </c>
      <c r="C22" s="24">
        <v>165415</v>
      </c>
      <c r="D22" s="24" t="s">
        <v>7</v>
      </c>
      <c r="E22" s="24">
        <v>43</v>
      </c>
      <c r="F22" s="24">
        <v>1.45</v>
      </c>
      <c r="G22" s="24">
        <f t="shared" si="0"/>
        <v>62.35</v>
      </c>
      <c r="H22" s="25">
        <f t="shared" si="1"/>
        <v>9.3524999999999991</v>
      </c>
      <c r="I22" s="38"/>
    </row>
    <row r="23" spans="1:11" x14ac:dyDescent="0.85">
      <c r="A23" s="37">
        <f t="shared" si="4"/>
        <v>20</v>
      </c>
      <c r="B23" s="23">
        <v>166450</v>
      </c>
      <c r="C23" s="24">
        <v>166630</v>
      </c>
      <c r="D23" s="24" t="s">
        <v>7</v>
      </c>
      <c r="E23" s="24">
        <v>113</v>
      </c>
      <c r="F23" s="24">
        <v>1.67</v>
      </c>
      <c r="G23" s="24">
        <f t="shared" si="0"/>
        <v>188.70999999999998</v>
      </c>
      <c r="H23" s="25">
        <f t="shared" si="1"/>
        <v>28.306499999999996</v>
      </c>
      <c r="I23" s="38"/>
    </row>
    <row r="24" spans="1:11" x14ac:dyDescent="0.85">
      <c r="A24" s="24">
        <v>21</v>
      </c>
      <c r="B24" s="24">
        <v>171200</v>
      </c>
      <c r="C24" s="24">
        <v>171240</v>
      </c>
      <c r="D24" s="24" t="s">
        <v>7</v>
      </c>
      <c r="E24" s="26">
        <v>25</v>
      </c>
      <c r="F24" s="24">
        <v>1.7</v>
      </c>
      <c r="G24" s="24">
        <f t="shared" si="0"/>
        <v>42.5</v>
      </c>
      <c r="H24" s="25">
        <f t="shared" si="1"/>
        <v>6.375</v>
      </c>
      <c r="I24" s="24"/>
    </row>
    <row r="25" spans="1:11" x14ac:dyDescent="0.85">
      <c r="A25" s="24">
        <v>22</v>
      </c>
      <c r="B25" s="24">
        <v>171080</v>
      </c>
      <c r="C25" s="24">
        <v>171180</v>
      </c>
      <c r="D25" s="24" t="s">
        <v>7</v>
      </c>
      <c r="E25" s="26">
        <v>26</v>
      </c>
      <c r="F25" s="24">
        <v>2.4</v>
      </c>
      <c r="G25" s="24">
        <f t="shared" si="0"/>
        <v>62.4</v>
      </c>
      <c r="H25" s="25">
        <f t="shared" si="1"/>
        <v>9.36</v>
      </c>
      <c r="I25" s="24"/>
    </row>
    <row r="26" spans="1:11" x14ac:dyDescent="0.85">
      <c r="A26" s="24">
        <v>23</v>
      </c>
      <c r="B26" s="24">
        <v>171000</v>
      </c>
      <c r="C26" s="24">
        <v>171060</v>
      </c>
      <c r="D26" s="24" t="s">
        <v>7</v>
      </c>
      <c r="E26" s="26">
        <v>29</v>
      </c>
      <c r="F26" s="24">
        <v>1.8</v>
      </c>
      <c r="G26" s="24">
        <f t="shared" si="0"/>
        <v>52.2</v>
      </c>
      <c r="H26" s="25">
        <f t="shared" si="1"/>
        <v>7.83</v>
      </c>
      <c r="I26" s="24"/>
    </row>
    <row r="27" spans="1:11" x14ac:dyDescent="0.85">
      <c r="F27" s="29" t="s">
        <v>75</v>
      </c>
      <c r="G27" s="29">
        <f>SUM(G4:G26)</f>
        <v>1711.2870000000003</v>
      </c>
      <c r="H27" s="29">
        <f t="shared" ref="H27" si="5">SUM(H4:H23)</f>
        <v>233.12804999999997</v>
      </c>
      <c r="I27" s="32"/>
    </row>
    <row r="28" spans="1:11" x14ac:dyDescent="0.85">
      <c r="F28" s="92" t="s">
        <v>105</v>
      </c>
      <c r="G28" s="51">
        <f>(G27+Q6)*0.3</f>
        <v>1226.186100000027</v>
      </c>
      <c r="K28" s="40"/>
    </row>
    <row r="31" spans="1:11" x14ac:dyDescent="0.85">
      <c r="B31" s="41"/>
      <c r="C31" s="41"/>
      <c r="D31" s="32"/>
    </row>
    <row r="32" spans="1:11" x14ac:dyDescent="0.85">
      <c r="B32" s="41"/>
      <c r="C32" s="41"/>
      <c r="D32" s="32"/>
    </row>
  </sheetData>
  <autoFilter ref="A2:I27" xr:uid="{00000000-0009-0000-0000-000002000000}">
    <filterColumn colId="1" showButton="0"/>
  </autoFilter>
  <mergeCells count="16">
    <mergeCell ref="A1:I1"/>
    <mergeCell ref="A2:A3"/>
    <mergeCell ref="B2:C2"/>
    <mergeCell ref="D2:D3"/>
    <mergeCell ref="E2:E3"/>
    <mergeCell ref="I2:I3"/>
    <mergeCell ref="G2:G3"/>
    <mergeCell ref="F2:F3"/>
    <mergeCell ref="K1:S1"/>
    <mergeCell ref="K2:K3"/>
    <mergeCell ref="L2:M2"/>
    <mergeCell ref="N2:N3"/>
    <mergeCell ref="O2:O3"/>
    <mergeCell ref="P2:P3"/>
    <mergeCell ref="Q2:Q3"/>
    <mergeCell ref="S2:S3"/>
  </mergeCells>
  <pageMargins left="0.7" right="0.7" top="0.75" bottom="0.75" header="0.3" footer="0.3"/>
  <pageSetup paperSize="9" scale="93" orientation="landscape" r:id="rId1"/>
  <colBreaks count="1" manualBreakCount="1">
    <brk id="8"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80"/>
  <sheetViews>
    <sheetView topLeftCell="E1" workbookViewId="0">
      <pane ySplit="3" topLeftCell="A133" activePane="bottomLeft" state="frozen"/>
      <selection pane="bottomLeft" activeCell="F28" sqref="F28"/>
    </sheetView>
  </sheetViews>
  <sheetFormatPr defaultColWidth="8.81640625" defaultRowHeight="20" x14ac:dyDescent="0.85"/>
  <cols>
    <col min="1" max="1" width="5.81640625" style="28" bestFit="1" customWidth="1"/>
    <col min="2" max="2" width="10.54296875" style="28" bestFit="1" customWidth="1"/>
    <col min="3" max="3" width="5.54296875" style="28" bestFit="1" customWidth="1"/>
    <col min="4" max="4" width="12" style="28" bestFit="1" customWidth="1"/>
    <col min="5" max="5" width="11.81640625" style="28" bestFit="1" customWidth="1"/>
    <col min="6" max="6" width="15.1796875" style="28" customWidth="1"/>
    <col min="7" max="7" width="12.1796875" style="28" customWidth="1"/>
    <col min="8" max="8" width="24.1796875" style="28" bestFit="1" customWidth="1"/>
    <col min="9" max="9" width="8.81640625" style="28"/>
    <col min="10" max="10" width="5.81640625" style="28" bestFit="1" customWidth="1"/>
    <col min="11" max="11" width="11" style="28" bestFit="1" customWidth="1"/>
    <col min="12" max="12" width="5.1796875" style="28" bestFit="1" customWidth="1"/>
    <col min="13" max="14" width="10.1796875" style="28" customWidth="1"/>
    <col min="15" max="15" width="11.81640625" style="28" bestFit="1" customWidth="1"/>
    <col min="16" max="16" width="9.81640625" style="28" bestFit="1" customWidth="1"/>
    <col min="17" max="17" width="14.1796875" style="28" bestFit="1" customWidth="1"/>
    <col min="18" max="18" width="9.54296875" style="28" bestFit="1" customWidth="1"/>
    <col min="19" max="16384" width="8.81640625" style="28"/>
  </cols>
  <sheetData>
    <row r="1" spans="1:18" x14ac:dyDescent="0.85">
      <c r="A1" s="133" t="s">
        <v>91</v>
      </c>
      <c r="B1" s="133"/>
      <c r="C1" s="133"/>
      <c r="D1" s="133"/>
      <c r="E1" s="133"/>
      <c r="F1" s="133"/>
      <c r="G1" s="133"/>
      <c r="H1" s="133"/>
      <c r="J1" s="132" t="s">
        <v>92</v>
      </c>
      <c r="K1" s="132"/>
      <c r="L1" s="132"/>
      <c r="M1" s="132"/>
      <c r="N1" s="132"/>
      <c r="O1" s="132"/>
      <c r="P1" s="132"/>
      <c r="Q1" s="132"/>
      <c r="R1" s="132"/>
    </row>
    <row r="2" spans="1:18" ht="44.15" customHeight="1" x14ac:dyDescent="0.85">
      <c r="A2" s="53" t="s">
        <v>81</v>
      </c>
      <c r="B2" s="53" t="s">
        <v>38</v>
      </c>
      <c r="C2" s="53" t="s">
        <v>82</v>
      </c>
      <c r="D2" s="53" t="s">
        <v>25</v>
      </c>
      <c r="E2" s="58" t="s">
        <v>57</v>
      </c>
      <c r="F2" s="58" t="s">
        <v>86</v>
      </c>
      <c r="G2" s="58" t="s">
        <v>83</v>
      </c>
      <c r="H2" s="53" t="s">
        <v>16</v>
      </c>
      <c r="J2" s="53" t="s">
        <v>0</v>
      </c>
      <c r="K2" s="53" t="s">
        <v>1</v>
      </c>
      <c r="L2" s="53" t="s">
        <v>2</v>
      </c>
      <c r="M2" s="58" t="s">
        <v>93</v>
      </c>
      <c r="N2" s="58" t="s">
        <v>12</v>
      </c>
      <c r="O2" s="45" t="s">
        <v>95</v>
      </c>
      <c r="P2" s="45" t="s">
        <v>96</v>
      </c>
      <c r="Q2" s="45" t="s">
        <v>106</v>
      </c>
      <c r="R2" s="46" t="s">
        <v>16</v>
      </c>
    </row>
    <row r="3" spans="1:18" x14ac:dyDescent="0.85">
      <c r="A3" s="47">
        <v>1</v>
      </c>
      <c r="B3" s="30">
        <v>144000</v>
      </c>
      <c r="C3" s="24" t="s">
        <v>8</v>
      </c>
      <c r="D3" s="47" t="s">
        <v>84</v>
      </c>
      <c r="E3" s="24">
        <v>6.2</v>
      </c>
      <c r="F3" s="24">
        <f>'Qty Calculations'!H5+'Qty Calculations'!H6+'Qty Calculations'!H7</f>
        <v>0.36</v>
      </c>
      <c r="G3" s="48">
        <f>F3*E3</f>
        <v>2.2319999999999998</v>
      </c>
      <c r="H3" s="47" t="s">
        <v>85</v>
      </c>
      <c r="J3" s="24">
        <v>1</v>
      </c>
      <c r="K3" s="24">
        <v>143.82</v>
      </c>
      <c r="L3" s="24" t="s">
        <v>8</v>
      </c>
      <c r="M3" s="24">
        <v>9</v>
      </c>
      <c r="N3" s="24" t="s">
        <v>22</v>
      </c>
      <c r="O3" s="54">
        <f>M3*'Qty Calculations'!H$4</f>
        <v>5.3999999999999986</v>
      </c>
      <c r="P3" s="54">
        <f>M3*'Qty Calculations'!H$5</f>
        <v>1.2149999999999999</v>
      </c>
      <c r="Q3" s="54">
        <f>M3*('Qty Calculations'!H$6+'Qty Calculations'!H$7)</f>
        <v>2.0249999999999999</v>
      </c>
      <c r="R3" s="55"/>
    </row>
    <row r="4" spans="1:18" x14ac:dyDescent="0.85">
      <c r="A4" s="47">
        <v>2</v>
      </c>
      <c r="B4" s="30">
        <v>144100</v>
      </c>
      <c r="C4" s="24" t="s">
        <v>8</v>
      </c>
      <c r="D4" s="47" t="s">
        <v>84</v>
      </c>
      <c r="E4" s="24">
        <v>6.6</v>
      </c>
      <c r="F4" s="24">
        <f>1*0.2*0.3*2</f>
        <v>0.12</v>
      </c>
      <c r="G4" s="48">
        <f t="shared" ref="G4:G67" si="0">F4*E4</f>
        <v>0.79199999999999993</v>
      </c>
      <c r="H4" s="47" t="s">
        <v>87</v>
      </c>
      <c r="J4" s="24">
        <v>2</v>
      </c>
      <c r="K4" s="24">
        <v>144.30000000000001</v>
      </c>
      <c r="L4" s="24" t="s">
        <v>8</v>
      </c>
      <c r="M4" s="24">
        <v>9</v>
      </c>
      <c r="N4" s="24" t="s">
        <v>22</v>
      </c>
      <c r="O4" s="54">
        <f>M4*'Qty Calculations'!H$4</f>
        <v>5.3999999999999986</v>
      </c>
      <c r="P4" s="54">
        <f>M4*'Qty Calculations'!H$5</f>
        <v>1.2149999999999999</v>
      </c>
      <c r="Q4" s="54">
        <f>M4*('Qty Calculations'!H$6+'Qty Calculations'!H$7)</f>
        <v>2.0249999999999999</v>
      </c>
      <c r="R4" s="24"/>
    </row>
    <row r="5" spans="1:18" ht="18.649999999999999" customHeight="1" x14ac:dyDescent="0.85">
      <c r="A5" s="47">
        <v>3</v>
      </c>
      <c r="B5" s="30">
        <v>144140</v>
      </c>
      <c r="C5" s="24" t="s">
        <v>8</v>
      </c>
      <c r="D5" s="47" t="s">
        <v>84</v>
      </c>
      <c r="E5" s="24">
        <v>7.4</v>
      </c>
      <c r="F5" s="24">
        <f>1*0.2*0.3*1</f>
        <v>0.06</v>
      </c>
      <c r="G5" s="48">
        <f t="shared" si="0"/>
        <v>0.44400000000000001</v>
      </c>
      <c r="H5" s="47" t="s">
        <v>85</v>
      </c>
      <c r="J5" s="24">
        <v>3</v>
      </c>
      <c r="K5" s="24">
        <v>144.62</v>
      </c>
      <c r="L5" s="24" t="s">
        <v>8</v>
      </c>
      <c r="M5" s="24">
        <v>7</v>
      </c>
      <c r="N5" s="24" t="s">
        <v>22</v>
      </c>
      <c r="O5" s="54">
        <f>M5*'Qty Calculations'!H$4</f>
        <v>4.1999999999999993</v>
      </c>
      <c r="P5" s="54">
        <f>M5*'Qty Calculations'!H$5</f>
        <v>0.94499999999999984</v>
      </c>
      <c r="Q5" s="54">
        <f>M5*('Qty Calculations'!H$6+'Qty Calculations'!H$7)</f>
        <v>1.5749999999999997</v>
      </c>
      <c r="R5" s="24"/>
    </row>
    <row r="6" spans="1:18" x14ac:dyDescent="0.85">
      <c r="A6" s="47">
        <v>4</v>
      </c>
      <c r="B6" s="30">
        <v>144120</v>
      </c>
      <c r="C6" s="24" t="s">
        <v>8</v>
      </c>
      <c r="D6" s="47" t="s">
        <v>84</v>
      </c>
      <c r="E6" s="24">
        <v>7.6</v>
      </c>
      <c r="F6" s="24">
        <f>1*0.2*0.3*2</f>
        <v>0.12</v>
      </c>
      <c r="G6" s="48">
        <f t="shared" si="0"/>
        <v>0.91199999999999992</v>
      </c>
      <c r="H6" s="47" t="s">
        <v>85</v>
      </c>
      <c r="J6" s="24">
        <v>4</v>
      </c>
      <c r="K6" s="24">
        <v>144.62</v>
      </c>
      <c r="L6" s="24" t="s">
        <v>8</v>
      </c>
      <c r="M6" s="24">
        <v>7</v>
      </c>
      <c r="N6" s="24" t="s">
        <v>22</v>
      </c>
      <c r="O6" s="54">
        <f>M6*'Qty Calculations'!H$4</f>
        <v>4.1999999999999993</v>
      </c>
      <c r="P6" s="54">
        <f>M6*'Qty Calculations'!H$5</f>
        <v>0.94499999999999984</v>
      </c>
      <c r="Q6" s="54">
        <f>M6*('Qty Calculations'!H$6+'Qty Calculations'!H$7)</f>
        <v>1.5749999999999997</v>
      </c>
      <c r="R6" s="24"/>
    </row>
    <row r="7" spans="1:18" x14ac:dyDescent="0.85">
      <c r="A7" s="47">
        <v>5</v>
      </c>
      <c r="B7" s="30">
        <v>144160</v>
      </c>
      <c r="C7" s="24" t="s">
        <v>8</v>
      </c>
      <c r="D7" s="47" t="s">
        <v>84</v>
      </c>
      <c r="E7" s="24">
        <v>7.8</v>
      </c>
      <c r="F7" s="24">
        <f t="shared" ref="F7:F13" si="1">1*0.2*0.3*2</f>
        <v>0.12</v>
      </c>
      <c r="G7" s="48">
        <f t="shared" si="0"/>
        <v>0.93599999999999994</v>
      </c>
      <c r="H7" s="47" t="s">
        <v>85</v>
      </c>
      <c r="J7" s="24">
        <v>5</v>
      </c>
      <c r="K7" s="24">
        <v>144.76</v>
      </c>
      <c r="L7" s="24" t="s">
        <v>8</v>
      </c>
      <c r="M7" s="24">
        <v>7</v>
      </c>
      <c r="N7" s="24" t="s">
        <v>22</v>
      </c>
      <c r="O7" s="54">
        <f>M7*'Qty Calculations'!H$4</f>
        <v>4.1999999999999993</v>
      </c>
      <c r="P7" s="54">
        <f>M7*'Qty Calculations'!H$5</f>
        <v>0.94499999999999984</v>
      </c>
      <c r="Q7" s="54">
        <f>M7*('Qty Calculations'!H$6+'Qty Calculations'!H$7)</f>
        <v>1.5749999999999997</v>
      </c>
      <c r="R7" s="24"/>
    </row>
    <row r="8" spans="1:18" x14ac:dyDescent="0.85">
      <c r="A8" s="47">
        <v>6</v>
      </c>
      <c r="B8" s="30">
        <v>144200</v>
      </c>
      <c r="C8" s="24" t="s">
        <v>8</v>
      </c>
      <c r="D8" s="47" t="s">
        <v>84</v>
      </c>
      <c r="E8" s="24">
        <v>8</v>
      </c>
      <c r="F8" s="24">
        <f t="shared" si="1"/>
        <v>0.12</v>
      </c>
      <c r="G8" s="48">
        <f t="shared" si="0"/>
        <v>0.96</v>
      </c>
      <c r="H8" s="47" t="s">
        <v>85</v>
      </c>
      <c r="J8" s="24">
        <v>6</v>
      </c>
      <c r="K8" s="24">
        <v>144.80000000000001</v>
      </c>
      <c r="L8" s="24" t="s">
        <v>8</v>
      </c>
      <c r="M8" s="24">
        <v>7</v>
      </c>
      <c r="N8" s="24" t="s">
        <v>22</v>
      </c>
      <c r="O8" s="54">
        <f>M8*'Qty Calculations'!H$4</f>
        <v>4.1999999999999993</v>
      </c>
      <c r="P8" s="54">
        <f>M8*'Qty Calculations'!H$5</f>
        <v>0.94499999999999984</v>
      </c>
      <c r="Q8" s="54">
        <f>M8*('Qty Calculations'!H$6+'Qty Calculations'!H$7)</f>
        <v>1.5749999999999997</v>
      </c>
      <c r="R8" s="24"/>
    </row>
    <row r="9" spans="1:18" x14ac:dyDescent="0.85">
      <c r="A9" s="47">
        <v>7</v>
      </c>
      <c r="B9" s="30">
        <v>144180</v>
      </c>
      <c r="C9" s="24" t="s">
        <v>8</v>
      </c>
      <c r="D9" s="47" t="s">
        <v>84</v>
      </c>
      <c r="E9" s="24">
        <v>7.2</v>
      </c>
      <c r="F9" s="24">
        <f t="shared" si="1"/>
        <v>0.12</v>
      </c>
      <c r="G9" s="48">
        <f t="shared" si="0"/>
        <v>0.86399999999999999</v>
      </c>
      <c r="H9" s="47" t="s">
        <v>85</v>
      </c>
      <c r="J9" s="24">
        <v>7</v>
      </c>
      <c r="K9" s="24">
        <v>145</v>
      </c>
      <c r="L9" s="24" t="s">
        <v>8</v>
      </c>
      <c r="M9" s="24">
        <v>7</v>
      </c>
      <c r="N9" s="24" t="s">
        <v>22</v>
      </c>
      <c r="O9" s="54">
        <f>M9*'Qty Calculations'!H$4</f>
        <v>4.1999999999999993</v>
      </c>
      <c r="P9" s="54">
        <f>M9*'Qty Calculations'!H$5</f>
        <v>0.94499999999999984</v>
      </c>
      <c r="Q9" s="54">
        <f>M9*('Qty Calculations'!H$6+'Qty Calculations'!H$7)</f>
        <v>1.5749999999999997</v>
      </c>
      <c r="R9" s="24"/>
    </row>
    <row r="10" spans="1:18" x14ac:dyDescent="0.85">
      <c r="A10" s="47">
        <v>8</v>
      </c>
      <c r="B10" s="30">
        <v>144220</v>
      </c>
      <c r="C10" s="24" t="s">
        <v>8</v>
      </c>
      <c r="D10" s="47" t="s">
        <v>84</v>
      </c>
      <c r="E10" s="24">
        <v>7.4</v>
      </c>
      <c r="F10" s="24">
        <f t="shared" si="1"/>
        <v>0.12</v>
      </c>
      <c r="G10" s="48">
        <f t="shared" si="0"/>
        <v>0.88800000000000001</v>
      </c>
      <c r="H10" s="47" t="s">
        <v>85</v>
      </c>
      <c r="J10" s="24">
        <v>8</v>
      </c>
      <c r="K10" s="24">
        <v>145.13999999999999</v>
      </c>
      <c r="L10" s="24" t="s">
        <v>8</v>
      </c>
      <c r="M10" s="24">
        <v>7</v>
      </c>
      <c r="N10" s="24" t="s">
        <v>22</v>
      </c>
      <c r="O10" s="54">
        <f>M10*'Qty Calculations'!H$4</f>
        <v>4.1999999999999993</v>
      </c>
      <c r="P10" s="54">
        <f>M10*'Qty Calculations'!H$5</f>
        <v>0.94499999999999984</v>
      </c>
      <c r="Q10" s="54">
        <f>M10*('Qty Calculations'!H$6+'Qty Calculations'!H$7)</f>
        <v>1.5749999999999997</v>
      </c>
      <c r="R10" s="24"/>
    </row>
    <row r="11" spans="1:18" x14ac:dyDescent="0.85">
      <c r="A11" s="47">
        <v>9</v>
      </c>
      <c r="B11" s="30">
        <v>144250</v>
      </c>
      <c r="C11" s="24" t="s">
        <v>8</v>
      </c>
      <c r="D11" s="47" t="s">
        <v>84</v>
      </c>
      <c r="E11" s="24">
        <v>6.4</v>
      </c>
      <c r="F11" s="24">
        <f>F3</f>
        <v>0.36</v>
      </c>
      <c r="G11" s="48">
        <f t="shared" si="0"/>
        <v>2.3039999999999998</v>
      </c>
      <c r="H11" s="47" t="s">
        <v>85</v>
      </c>
      <c r="J11" s="24">
        <v>9</v>
      </c>
      <c r="K11" s="24">
        <v>146</v>
      </c>
      <c r="L11" s="24" t="s">
        <v>8</v>
      </c>
      <c r="M11" s="24">
        <v>8</v>
      </c>
      <c r="N11" s="24" t="s">
        <v>22</v>
      </c>
      <c r="O11" s="54">
        <f>M11*'Qty Calculations'!H$4</f>
        <v>4.7999999999999989</v>
      </c>
      <c r="P11" s="54">
        <f>M11*'Qty Calculations'!H$5</f>
        <v>1.0799999999999998</v>
      </c>
      <c r="Q11" s="54">
        <f>M11*('Qty Calculations'!H$6+'Qty Calculations'!H$7)</f>
        <v>1.7999999999999998</v>
      </c>
      <c r="R11" s="24"/>
    </row>
    <row r="12" spans="1:18" x14ac:dyDescent="0.85">
      <c r="A12" s="47">
        <v>10</v>
      </c>
      <c r="B12" s="30">
        <v>144240</v>
      </c>
      <c r="C12" s="24" t="s">
        <v>8</v>
      </c>
      <c r="D12" s="47" t="s">
        <v>84</v>
      </c>
      <c r="E12" s="24">
        <v>8</v>
      </c>
      <c r="F12" s="24">
        <f t="shared" si="1"/>
        <v>0.12</v>
      </c>
      <c r="G12" s="48">
        <f t="shared" si="0"/>
        <v>0.96</v>
      </c>
      <c r="H12" s="47" t="s">
        <v>85</v>
      </c>
      <c r="J12" s="24">
        <v>10</v>
      </c>
      <c r="K12" s="24">
        <v>146.1</v>
      </c>
      <c r="L12" s="24" t="s">
        <v>8</v>
      </c>
      <c r="M12" s="24">
        <v>8</v>
      </c>
      <c r="N12" s="24" t="s">
        <v>22</v>
      </c>
      <c r="O12" s="54">
        <f>M12*'Qty Calculations'!H$4</f>
        <v>4.7999999999999989</v>
      </c>
      <c r="P12" s="54">
        <f>M12*'Qty Calculations'!H$5</f>
        <v>1.0799999999999998</v>
      </c>
      <c r="Q12" s="54">
        <f>M12*('Qty Calculations'!H$6+'Qty Calculations'!H$7)</f>
        <v>1.7999999999999998</v>
      </c>
      <c r="R12" s="24"/>
    </row>
    <row r="13" spans="1:18" x14ac:dyDescent="0.85">
      <c r="A13" s="47">
        <v>11</v>
      </c>
      <c r="B13" s="30">
        <v>144800</v>
      </c>
      <c r="C13" s="24" t="s">
        <v>8</v>
      </c>
      <c r="D13" s="47" t="s">
        <v>84</v>
      </c>
      <c r="E13" s="24">
        <v>3.7</v>
      </c>
      <c r="F13" s="24">
        <f t="shared" si="1"/>
        <v>0.12</v>
      </c>
      <c r="G13" s="48">
        <f t="shared" si="0"/>
        <v>0.44400000000000001</v>
      </c>
      <c r="H13" s="47" t="s">
        <v>85</v>
      </c>
      <c r="J13" s="24">
        <v>11</v>
      </c>
      <c r="K13" s="24">
        <v>146.30000000000001</v>
      </c>
      <c r="L13" s="24" t="s">
        <v>8</v>
      </c>
      <c r="M13" s="24">
        <v>7</v>
      </c>
      <c r="N13" s="24" t="s">
        <v>22</v>
      </c>
      <c r="O13" s="54">
        <f>M13*'Qty Calculations'!H$4</f>
        <v>4.1999999999999993</v>
      </c>
      <c r="P13" s="54">
        <f>M13*'Qty Calculations'!H$5</f>
        <v>0.94499999999999984</v>
      </c>
      <c r="Q13" s="54">
        <f>M13*('Qty Calculations'!H$6+'Qty Calculations'!H$7)</f>
        <v>1.5749999999999997</v>
      </c>
      <c r="R13" s="24"/>
    </row>
    <row r="14" spans="1:18" x14ac:dyDescent="0.85">
      <c r="A14" s="47">
        <v>12</v>
      </c>
      <c r="B14" s="30">
        <v>144820</v>
      </c>
      <c r="C14" s="24" t="s">
        <v>8</v>
      </c>
      <c r="D14" s="47" t="s">
        <v>84</v>
      </c>
      <c r="E14" s="24">
        <v>2.9</v>
      </c>
      <c r="F14" s="24">
        <f>1*0.2*0.3*1</f>
        <v>0.06</v>
      </c>
      <c r="G14" s="48">
        <f t="shared" si="0"/>
        <v>0.17399999999999999</v>
      </c>
      <c r="H14" s="47" t="s">
        <v>85</v>
      </c>
      <c r="J14" s="24">
        <v>12</v>
      </c>
      <c r="K14" s="24">
        <v>146.4</v>
      </c>
      <c r="L14" s="24" t="s">
        <v>8</v>
      </c>
      <c r="M14" s="24">
        <v>7</v>
      </c>
      <c r="N14" s="24" t="s">
        <v>22</v>
      </c>
      <c r="O14" s="54">
        <f>M14*'Qty Calculations'!H$4</f>
        <v>4.1999999999999993</v>
      </c>
      <c r="P14" s="54">
        <f>M14*'Qty Calculations'!H$5</f>
        <v>0.94499999999999984</v>
      </c>
      <c r="Q14" s="54">
        <f>M14*('Qty Calculations'!H$6+'Qty Calculations'!H$7)</f>
        <v>1.5749999999999997</v>
      </c>
      <c r="R14" s="24"/>
    </row>
    <row r="15" spans="1:18" x14ac:dyDescent="0.85">
      <c r="A15" s="47">
        <v>13</v>
      </c>
      <c r="B15" s="30">
        <v>144810</v>
      </c>
      <c r="C15" s="24" t="s">
        <v>8</v>
      </c>
      <c r="D15" s="47" t="s">
        <v>84</v>
      </c>
      <c r="E15" s="24">
        <v>3.2</v>
      </c>
      <c r="F15" s="24">
        <f>1*0.2*0.3*1</f>
        <v>0.06</v>
      </c>
      <c r="G15" s="48">
        <f t="shared" si="0"/>
        <v>0.192</v>
      </c>
      <c r="H15" s="47" t="s">
        <v>85</v>
      </c>
      <c r="J15" s="24">
        <v>13</v>
      </c>
      <c r="K15" s="24">
        <v>149.9</v>
      </c>
      <c r="L15" s="24" t="s">
        <v>7</v>
      </c>
      <c r="M15" s="24">
        <v>6</v>
      </c>
      <c r="N15" s="24" t="s">
        <v>22</v>
      </c>
      <c r="O15" s="54">
        <f>M15*'Qty Calculations'!H$4</f>
        <v>3.5999999999999992</v>
      </c>
      <c r="P15" s="54">
        <f>M15*'Qty Calculations'!H$5</f>
        <v>0.80999999999999983</v>
      </c>
      <c r="Q15" s="54">
        <f>M15*('Qty Calculations'!H$6+'Qty Calculations'!H$7)</f>
        <v>1.3499999999999999</v>
      </c>
      <c r="R15" s="24"/>
    </row>
    <row r="16" spans="1:18" x14ac:dyDescent="0.85">
      <c r="A16" s="47">
        <v>14</v>
      </c>
      <c r="B16" s="30">
        <v>146200</v>
      </c>
      <c r="C16" s="24" t="s">
        <v>8</v>
      </c>
      <c r="D16" s="47" t="s">
        <v>84</v>
      </c>
      <c r="E16" s="24">
        <v>4.34</v>
      </c>
      <c r="F16" s="24">
        <f t="shared" ref="F16:F79" si="2">1*0.2*0.3*2</f>
        <v>0.12</v>
      </c>
      <c r="G16" s="48">
        <f t="shared" si="0"/>
        <v>0.52079999999999993</v>
      </c>
      <c r="H16" s="47" t="s">
        <v>85</v>
      </c>
      <c r="J16" s="24">
        <v>14</v>
      </c>
      <c r="K16" s="24">
        <v>150</v>
      </c>
      <c r="L16" s="24" t="s">
        <v>7</v>
      </c>
      <c r="M16" s="24">
        <v>6</v>
      </c>
      <c r="N16" s="24" t="s">
        <v>22</v>
      </c>
      <c r="O16" s="54">
        <f>M16*'Qty Calculations'!H$4</f>
        <v>3.5999999999999992</v>
      </c>
      <c r="P16" s="54">
        <f>M16*'Qty Calculations'!H$5</f>
        <v>0.80999999999999983</v>
      </c>
      <c r="Q16" s="54">
        <f>M16*('Qty Calculations'!H$6+'Qty Calculations'!H$7)</f>
        <v>1.3499999999999999</v>
      </c>
      <c r="R16" s="24"/>
    </row>
    <row r="17" spans="1:18" x14ac:dyDescent="0.85">
      <c r="A17" s="47">
        <v>15</v>
      </c>
      <c r="B17" s="30">
        <v>146815</v>
      </c>
      <c r="C17" s="24" t="s">
        <v>8</v>
      </c>
      <c r="D17" s="47" t="s">
        <v>84</v>
      </c>
      <c r="E17" s="24">
        <v>1.98</v>
      </c>
      <c r="F17" s="24">
        <f t="shared" si="2"/>
        <v>0.12</v>
      </c>
      <c r="G17" s="48">
        <f t="shared" si="0"/>
        <v>0.23759999999999998</v>
      </c>
      <c r="H17" s="47" t="s">
        <v>85</v>
      </c>
      <c r="J17" s="24">
        <v>15</v>
      </c>
      <c r="K17" s="24">
        <v>150.15</v>
      </c>
      <c r="L17" s="24" t="s">
        <v>7</v>
      </c>
      <c r="M17" s="24">
        <v>5.5</v>
      </c>
      <c r="N17" s="24" t="s">
        <v>22</v>
      </c>
      <c r="O17" s="54">
        <f>M17*'Qty Calculations'!H$4</f>
        <v>3.2999999999999994</v>
      </c>
      <c r="P17" s="54">
        <f>M17*'Qty Calculations'!H$5</f>
        <v>0.74249999999999994</v>
      </c>
      <c r="Q17" s="54">
        <f>M17*('Qty Calculations'!H$6+'Qty Calculations'!H$7)</f>
        <v>1.2374999999999998</v>
      </c>
      <c r="R17" s="24"/>
    </row>
    <row r="18" spans="1:18" x14ac:dyDescent="0.85">
      <c r="A18" s="47">
        <v>16</v>
      </c>
      <c r="B18" s="30">
        <v>146800</v>
      </c>
      <c r="C18" s="24" t="s">
        <v>8</v>
      </c>
      <c r="D18" s="47" t="s">
        <v>84</v>
      </c>
      <c r="E18" s="24">
        <v>2.95</v>
      </c>
      <c r="F18" s="24">
        <f t="shared" si="2"/>
        <v>0.12</v>
      </c>
      <c r="G18" s="48">
        <f t="shared" si="0"/>
        <v>0.35399999999999998</v>
      </c>
      <c r="H18" s="47" t="s">
        <v>85</v>
      </c>
      <c r="J18" s="24">
        <v>16</v>
      </c>
      <c r="K18" s="24">
        <v>150.30000000000001</v>
      </c>
      <c r="L18" s="24" t="s">
        <v>7</v>
      </c>
      <c r="M18" s="24">
        <v>5.4</v>
      </c>
      <c r="N18" s="24" t="s">
        <v>22</v>
      </c>
      <c r="O18" s="54">
        <f>M18*'Qty Calculations'!H$4</f>
        <v>3.2399999999999993</v>
      </c>
      <c r="P18" s="54">
        <f>M18*'Qty Calculations'!H$5</f>
        <v>0.72899999999999998</v>
      </c>
      <c r="Q18" s="54">
        <f>M18*('Qty Calculations'!H$6+'Qty Calculations'!H$7)</f>
        <v>1.2149999999999999</v>
      </c>
      <c r="R18" s="24"/>
    </row>
    <row r="19" spans="1:18" x14ac:dyDescent="0.85">
      <c r="A19" s="47">
        <v>17</v>
      </c>
      <c r="B19" s="30">
        <v>147700</v>
      </c>
      <c r="C19" s="24" t="s">
        <v>8</v>
      </c>
      <c r="D19" s="47" t="s">
        <v>84</v>
      </c>
      <c r="E19" s="24">
        <v>3.8</v>
      </c>
      <c r="F19" s="24">
        <f t="shared" si="2"/>
        <v>0.12</v>
      </c>
      <c r="G19" s="48">
        <f t="shared" si="0"/>
        <v>0.45599999999999996</v>
      </c>
      <c r="H19" s="47" t="s">
        <v>85</v>
      </c>
      <c r="J19" s="24">
        <v>17</v>
      </c>
      <c r="K19" s="24">
        <v>150.6</v>
      </c>
      <c r="L19" s="24" t="s">
        <v>7</v>
      </c>
      <c r="M19" s="24">
        <v>5.3</v>
      </c>
      <c r="N19" s="24" t="s">
        <v>22</v>
      </c>
      <c r="O19" s="54">
        <f>M19*'Qty Calculations'!H$4</f>
        <v>3.1799999999999993</v>
      </c>
      <c r="P19" s="54">
        <f>M19*'Qty Calculations'!H$5</f>
        <v>0.71549999999999991</v>
      </c>
      <c r="Q19" s="54">
        <f>M19*('Qty Calculations'!H$6+'Qty Calculations'!H$7)</f>
        <v>1.1924999999999999</v>
      </c>
      <c r="R19" s="24"/>
    </row>
    <row r="20" spans="1:18" x14ac:dyDescent="0.85">
      <c r="A20" s="47">
        <v>18</v>
      </c>
      <c r="B20" s="30">
        <v>148200</v>
      </c>
      <c r="C20" s="24" t="s">
        <v>8</v>
      </c>
      <c r="D20" s="47" t="s">
        <v>84</v>
      </c>
      <c r="E20" s="24">
        <v>1.98</v>
      </c>
      <c r="F20" s="24">
        <f>1*0.2*0.3*1</f>
        <v>0.06</v>
      </c>
      <c r="G20" s="48">
        <f t="shared" si="0"/>
        <v>0.11879999999999999</v>
      </c>
      <c r="H20" s="47" t="s">
        <v>85</v>
      </c>
      <c r="J20" s="24">
        <v>18</v>
      </c>
      <c r="K20" s="24">
        <v>150.69999999999999</v>
      </c>
      <c r="L20" s="24" t="s">
        <v>7</v>
      </c>
      <c r="M20" s="24">
        <v>53</v>
      </c>
      <c r="N20" s="24" t="s">
        <v>22</v>
      </c>
      <c r="O20" s="54">
        <f>M20*'Qty Calculations'!H$4</f>
        <v>31.799999999999994</v>
      </c>
      <c r="P20" s="54">
        <f>M20*'Qty Calculations'!H$5</f>
        <v>7.1549999999999994</v>
      </c>
      <c r="Q20" s="54">
        <f>M20*('Qty Calculations'!H$6+'Qty Calculations'!H$7)</f>
        <v>11.924999999999999</v>
      </c>
      <c r="R20" s="24"/>
    </row>
    <row r="21" spans="1:18" x14ac:dyDescent="0.85">
      <c r="A21" s="47">
        <v>19</v>
      </c>
      <c r="B21" s="30">
        <v>148180</v>
      </c>
      <c r="C21" s="24" t="s">
        <v>8</v>
      </c>
      <c r="D21" s="47" t="s">
        <v>84</v>
      </c>
      <c r="E21" s="24">
        <v>5.9</v>
      </c>
      <c r="F21" s="24">
        <f t="shared" si="2"/>
        <v>0.12</v>
      </c>
      <c r="G21" s="48">
        <f t="shared" si="0"/>
        <v>0.70799999999999996</v>
      </c>
      <c r="H21" s="47" t="s">
        <v>85</v>
      </c>
      <c r="J21" s="24">
        <v>19</v>
      </c>
      <c r="K21" s="24">
        <v>164.4</v>
      </c>
      <c r="L21" s="24" t="s">
        <v>7</v>
      </c>
      <c r="M21" s="24">
        <v>6.4</v>
      </c>
      <c r="N21" s="24" t="s">
        <v>22</v>
      </c>
      <c r="O21" s="54">
        <f>M21*'Qty Calculations'!H$4</f>
        <v>3.8399999999999994</v>
      </c>
      <c r="P21" s="54">
        <f>M21*'Qty Calculations'!H$5</f>
        <v>0.86399999999999988</v>
      </c>
      <c r="Q21" s="54">
        <f>M21*('Qty Calculations'!H$6+'Qty Calculations'!H$7)</f>
        <v>1.44</v>
      </c>
      <c r="R21" s="24"/>
    </row>
    <row r="22" spans="1:18" x14ac:dyDescent="0.85">
      <c r="A22" s="47">
        <v>20</v>
      </c>
      <c r="B22" s="30">
        <v>148215</v>
      </c>
      <c r="C22" s="24" t="s">
        <v>8</v>
      </c>
      <c r="D22" s="47" t="s">
        <v>84</v>
      </c>
      <c r="E22" s="24">
        <v>2.7</v>
      </c>
      <c r="F22" s="24">
        <f>F11</f>
        <v>0.36</v>
      </c>
      <c r="G22" s="48">
        <f t="shared" si="0"/>
        <v>0.97199999999999998</v>
      </c>
      <c r="H22" s="47" t="s">
        <v>85</v>
      </c>
      <c r="J22" s="24">
        <v>20</v>
      </c>
      <c r="K22" s="24">
        <v>164.5</v>
      </c>
      <c r="L22" s="24" t="s">
        <v>7</v>
      </c>
      <c r="M22" s="24">
        <v>6.3</v>
      </c>
      <c r="N22" s="24" t="s">
        <v>22</v>
      </c>
      <c r="O22" s="54">
        <f>M22*'Qty Calculations'!H$4</f>
        <v>3.7799999999999989</v>
      </c>
      <c r="P22" s="54">
        <f>M22*'Qty Calculations'!H$5</f>
        <v>0.85049999999999981</v>
      </c>
      <c r="Q22" s="54">
        <f>M22*('Qty Calculations'!H$6+'Qty Calculations'!H$7)</f>
        <v>1.4174999999999998</v>
      </c>
      <c r="R22" s="24"/>
    </row>
    <row r="23" spans="1:18" x14ac:dyDescent="0.85">
      <c r="A23" s="47">
        <v>21</v>
      </c>
      <c r="B23" s="30">
        <v>149100</v>
      </c>
      <c r="C23" s="24" t="s">
        <v>8</v>
      </c>
      <c r="D23" s="47" t="s">
        <v>84</v>
      </c>
      <c r="E23" s="24">
        <v>5.5</v>
      </c>
      <c r="F23" s="24">
        <f>F22</f>
        <v>0.36</v>
      </c>
      <c r="G23" s="48">
        <f t="shared" si="0"/>
        <v>1.98</v>
      </c>
      <c r="H23" s="47" t="s">
        <v>85</v>
      </c>
      <c r="J23" s="24">
        <v>21</v>
      </c>
      <c r="K23" s="24">
        <v>168</v>
      </c>
      <c r="L23" s="24" t="s">
        <v>8</v>
      </c>
      <c r="M23" s="24">
        <v>6.4</v>
      </c>
      <c r="N23" s="24" t="s">
        <v>22</v>
      </c>
      <c r="O23" s="54">
        <f>M23*'Qty Calculations'!H$4</f>
        <v>3.8399999999999994</v>
      </c>
      <c r="P23" s="54">
        <f>M23*'Qty Calculations'!H$5</f>
        <v>0.86399999999999988</v>
      </c>
      <c r="Q23" s="54">
        <f>M23*('Qty Calculations'!H$6+'Qty Calculations'!H$7)</f>
        <v>1.44</v>
      </c>
      <c r="R23" s="24"/>
    </row>
    <row r="24" spans="1:18" x14ac:dyDescent="0.85">
      <c r="A24" s="47">
        <v>22</v>
      </c>
      <c r="B24" s="30">
        <v>149000</v>
      </c>
      <c r="C24" s="24" t="s">
        <v>8</v>
      </c>
      <c r="D24" s="47" t="s">
        <v>84</v>
      </c>
      <c r="E24" s="24">
        <v>5.2</v>
      </c>
      <c r="F24" s="24">
        <f t="shared" ref="F24" si="3">F13</f>
        <v>0.12</v>
      </c>
      <c r="G24" s="48">
        <f t="shared" si="0"/>
        <v>0.624</v>
      </c>
      <c r="H24" s="47" t="s">
        <v>85</v>
      </c>
      <c r="J24" s="24">
        <v>22</v>
      </c>
      <c r="K24" s="24">
        <v>168.06</v>
      </c>
      <c r="L24" s="24" t="s">
        <v>7</v>
      </c>
      <c r="M24" s="24">
        <v>5.3</v>
      </c>
      <c r="N24" s="24" t="s">
        <v>22</v>
      </c>
      <c r="O24" s="54">
        <f>M24*'Qty Calculations'!H$4</f>
        <v>3.1799999999999993</v>
      </c>
      <c r="P24" s="54">
        <f>M24*'Qty Calculations'!H$5</f>
        <v>0.71549999999999991</v>
      </c>
      <c r="Q24" s="54">
        <f>M24*('Qty Calculations'!H$6+'Qty Calculations'!H$7)</f>
        <v>1.1924999999999999</v>
      </c>
      <c r="R24" s="24"/>
    </row>
    <row r="25" spans="1:18" x14ac:dyDescent="0.85">
      <c r="A25" s="47">
        <v>23</v>
      </c>
      <c r="B25" s="30">
        <v>160200</v>
      </c>
      <c r="C25" s="24" t="s">
        <v>8</v>
      </c>
      <c r="D25" s="47" t="s">
        <v>84</v>
      </c>
      <c r="E25" s="24">
        <v>2.5</v>
      </c>
      <c r="F25" s="24">
        <f t="shared" si="2"/>
        <v>0.12</v>
      </c>
      <c r="G25" s="48">
        <f t="shared" si="0"/>
        <v>0.3</v>
      </c>
      <c r="H25" s="47" t="s">
        <v>85</v>
      </c>
      <c r="J25" s="24">
        <v>23</v>
      </c>
      <c r="K25" s="24">
        <v>168.1</v>
      </c>
      <c r="L25" s="24" t="s">
        <v>8</v>
      </c>
      <c r="M25" s="24">
        <v>6.4</v>
      </c>
      <c r="N25" s="24" t="s">
        <v>22</v>
      </c>
      <c r="O25" s="54">
        <f>M25*'Qty Calculations'!H$4</f>
        <v>3.8399999999999994</v>
      </c>
      <c r="P25" s="54">
        <f>M25*'Qty Calculations'!H$5</f>
        <v>0.86399999999999988</v>
      </c>
      <c r="Q25" s="54">
        <f>M25*('Qty Calculations'!H$6+'Qty Calculations'!H$7)</f>
        <v>1.44</v>
      </c>
      <c r="R25" s="24"/>
    </row>
    <row r="26" spans="1:18" x14ac:dyDescent="0.85">
      <c r="A26" s="47">
        <v>24</v>
      </c>
      <c r="B26" s="30">
        <v>179200</v>
      </c>
      <c r="C26" s="24" t="s">
        <v>8</v>
      </c>
      <c r="D26" s="47" t="s">
        <v>84</v>
      </c>
      <c r="E26" s="24">
        <v>4.2</v>
      </c>
      <c r="F26" s="24">
        <f t="shared" si="2"/>
        <v>0.12</v>
      </c>
      <c r="G26" s="48">
        <f t="shared" si="0"/>
        <v>0.504</v>
      </c>
      <c r="H26" s="47" t="s">
        <v>85</v>
      </c>
      <c r="J26" s="24">
        <v>24</v>
      </c>
      <c r="K26" s="24">
        <v>168.1</v>
      </c>
      <c r="L26" s="24" t="s">
        <v>7</v>
      </c>
      <c r="M26" s="24">
        <v>5.3</v>
      </c>
      <c r="N26" s="24" t="s">
        <v>22</v>
      </c>
      <c r="O26" s="54">
        <f>M26*'Qty Calculations'!H$4</f>
        <v>3.1799999999999993</v>
      </c>
      <c r="P26" s="54">
        <f>M26*'Qty Calculations'!H$5</f>
        <v>0.71549999999999991</v>
      </c>
      <c r="Q26" s="54">
        <f>M26*('Qty Calculations'!H$6+'Qty Calculations'!H$7)</f>
        <v>1.1924999999999999</v>
      </c>
      <c r="R26" s="24"/>
    </row>
    <row r="27" spans="1:18" x14ac:dyDescent="0.85">
      <c r="A27" s="47">
        <v>25</v>
      </c>
      <c r="B27" s="30">
        <v>174760</v>
      </c>
      <c r="C27" s="24" t="s">
        <v>8</v>
      </c>
      <c r="D27" s="47" t="s">
        <v>84</v>
      </c>
      <c r="E27" s="24">
        <v>5.0999999999999996</v>
      </c>
      <c r="F27" s="24">
        <f t="shared" si="2"/>
        <v>0.12</v>
      </c>
      <c r="G27" s="48">
        <f t="shared" si="0"/>
        <v>0.61199999999999999</v>
      </c>
      <c r="H27" s="47" t="s">
        <v>85</v>
      </c>
      <c r="J27" s="24">
        <v>25</v>
      </c>
      <c r="K27" s="24">
        <v>168.2</v>
      </c>
      <c r="L27" s="24" t="s">
        <v>8</v>
      </c>
      <c r="M27" s="24">
        <v>5.3</v>
      </c>
      <c r="N27" s="24" t="s">
        <v>22</v>
      </c>
      <c r="O27" s="54">
        <f>M27*'Qty Calculations'!H$4</f>
        <v>3.1799999999999993</v>
      </c>
      <c r="P27" s="54">
        <f>M27*'Qty Calculations'!H$5</f>
        <v>0.71549999999999991</v>
      </c>
      <c r="Q27" s="54">
        <f>M27*('Qty Calculations'!H$6+'Qty Calculations'!H$7)</f>
        <v>1.1924999999999999</v>
      </c>
      <c r="R27" s="24"/>
    </row>
    <row r="28" spans="1:18" x14ac:dyDescent="0.85">
      <c r="A28" s="47">
        <v>26</v>
      </c>
      <c r="B28" s="30">
        <v>144000</v>
      </c>
      <c r="C28" s="24" t="s">
        <v>7</v>
      </c>
      <c r="D28" s="47" t="s">
        <v>84</v>
      </c>
      <c r="E28" s="24">
        <v>4.2</v>
      </c>
      <c r="F28" s="24">
        <f>F23</f>
        <v>0.36</v>
      </c>
      <c r="G28" s="48">
        <f t="shared" si="0"/>
        <v>1.512</v>
      </c>
      <c r="H28" s="47" t="s">
        <v>85</v>
      </c>
      <c r="J28" s="24">
        <v>26</v>
      </c>
      <c r="K28" s="24">
        <v>168.2</v>
      </c>
      <c r="L28" s="24" t="s">
        <v>8</v>
      </c>
      <c r="M28" s="24">
        <v>5.4</v>
      </c>
      <c r="N28" s="24" t="s">
        <v>22</v>
      </c>
      <c r="O28" s="54">
        <f>M28*'Qty Calculations'!H$4</f>
        <v>3.2399999999999993</v>
      </c>
      <c r="P28" s="54">
        <f>M28*'Qty Calculations'!H$5</f>
        <v>0.72899999999999998</v>
      </c>
      <c r="Q28" s="54">
        <f>M28*('Qty Calculations'!H$6+'Qty Calculations'!H$7)</f>
        <v>1.2149999999999999</v>
      </c>
      <c r="R28" s="24"/>
    </row>
    <row r="29" spans="1:18" x14ac:dyDescent="0.85">
      <c r="A29" s="47">
        <v>27</v>
      </c>
      <c r="B29" s="30">
        <v>147100</v>
      </c>
      <c r="C29" s="24" t="s">
        <v>7</v>
      </c>
      <c r="D29" s="47" t="s">
        <v>84</v>
      </c>
      <c r="E29" s="24">
        <v>6</v>
      </c>
      <c r="F29" s="24">
        <f t="shared" si="2"/>
        <v>0.12</v>
      </c>
      <c r="G29" s="48">
        <f t="shared" si="0"/>
        <v>0.72</v>
      </c>
      <c r="H29" s="47" t="s">
        <v>85</v>
      </c>
      <c r="J29" s="24">
        <v>27</v>
      </c>
      <c r="K29" s="24">
        <v>168.3</v>
      </c>
      <c r="L29" s="24" t="s">
        <v>7</v>
      </c>
      <c r="M29" s="24">
        <v>6.2</v>
      </c>
      <c r="N29" s="24" t="s">
        <v>22</v>
      </c>
      <c r="O29" s="54">
        <f>M29*'Qty Calculations'!H$4</f>
        <v>3.7199999999999993</v>
      </c>
      <c r="P29" s="54">
        <f>M29*'Qty Calculations'!H$5</f>
        <v>0.83699999999999986</v>
      </c>
      <c r="Q29" s="54">
        <f>M29*('Qty Calculations'!H$6+'Qty Calculations'!H$7)</f>
        <v>1.3949999999999998</v>
      </c>
      <c r="R29" s="24"/>
    </row>
    <row r="30" spans="1:18" x14ac:dyDescent="0.85">
      <c r="A30" s="47">
        <v>28</v>
      </c>
      <c r="B30" s="30">
        <v>144100</v>
      </c>
      <c r="C30" s="24" t="s">
        <v>7</v>
      </c>
      <c r="D30" s="47" t="s">
        <v>84</v>
      </c>
      <c r="E30" s="24">
        <v>2.9</v>
      </c>
      <c r="F30" s="24">
        <f t="shared" si="2"/>
        <v>0.12</v>
      </c>
      <c r="G30" s="48">
        <f t="shared" si="0"/>
        <v>0.34799999999999998</v>
      </c>
      <c r="H30" s="47" t="s">
        <v>85</v>
      </c>
      <c r="J30" s="24">
        <v>28</v>
      </c>
      <c r="K30" s="24">
        <v>168.35</v>
      </c>
      <c r="L30" s="24" t="s">
        <v>8</v>
      </c>
      <c r="M30" s="24">
        <v>5.3</v>
      </c>
      <c r="N30" s="24" t="s">
        <v>22</v>
      </c>
      <c r="O30" s="54">
        <f>M30*'Qty Calculations'!H$4</f>
        <v>3.1799999999999993</v>
      </c>
      <c r="P30" s="54">
        <f>M30*'Qty Calculations'!H$5</f>
        <v>0.71549999999999991</v>
      </c>
      <c r="Q30" s="54">
        <f>M30*('Qty Calculations'!H$6+'Qty Calculations'!H$7)</f>
        <v>1.1924999999999999</v>
      </c>
      <c r="R30" s="24"/>
    </row>
    <row r="31" spans="1:18" x14ac:dyDescent="0.85">
      <c r="A31" s="47">
        <v>29</v>
      </c>
      <c r="B31" s="30">
        <v>148000</v>
      </c>
      <c r="C31" s="24" t="s">
        <v>7</v>
      </c>
      <c r="D31" s="47" t="s">
        <v>84</v>
      </c>
      <c r="E31" s="24">
        <v>2.7</v>
      </c>
      <c r="F31" s="24">
        <f>F28</f>
        <v>0.36</v>
      </c>
      <c r="G31" s="48">
        <f t="shared" si="0"/>
        <v>0.97199999999999998</v>
      </c>
      <c r="H31" s="47" t="s">
        <v>85</v>
      </c>
      <c r="J31" s="24">
        <v>29</v>
      </c>
      <c r="K31" s="24">
        <v>168.35</v>
      </c>
      <c r="L31" s="24" t="s">
        <v>8</v>
      </c>
      <c r="M31" s="24">
        <v>5.4</v>
      </c>
      <c r="N31" s="24" t="s">
        <v>22</v>
      </c>
      <c r="O31" s="54">
        <f>M31*'Qty Calculations'!H$4</f>
        <v>3.2399999999999993</v>
      </c>
      <c r="P31" s="54">
        <f>M31*'Qty Calculations'!H$5</f>
        <v>0.72899999999999998</v>
      </c>
      <c r="Q31" s="54">
        <f>M31*('Qty Calculations'!H$6+'Qty Calculations'!H$7)</f>
        <v>1.2149999999999999</v>
      </c>
      <c r="R31" s="24"/>
    </row>
    <row r="32" spans="1:18" x14ac:dyDescent="0.85">
      <c r="A32" s="47">
        <v>30</v>
      </c>
      <c r="B32" s="30">
        <v>148900</v>
      </c>
      <c r="C32" s="24" t="s">
        <v>7</v>
      </c>
      <c r="D32" s="47" t="s">
        <v>84</v>
      </c>
      <c r="E32" s="24">
        <v>3.5</v>
      </c>
      <c r="F32" s="24">
        <f>F28</f>
        <v>0.36</v>
      </c>
      <c r="G32" s="48">
        <f t="shared" si="0"/>
        <v>1.26</v>
      </c>
      <c r="H32" s="47" t="s">
        <v>85</v>
      </c>
      <c r="J32" s="24">
        <v>30</v>
      </c>
      <c r="K32" s="24">
        <v>168.4</v>
      </c>
      <c r="L32" s="24" t="s">
        <v>7</v>
      </c>
      <c r="M32" s="24">
        <v>6.2</v>
      </c>
      <c r="N32" s="24" t="s">
        <v>22</v>
      </c>
      <c r="O32" s="54">
        <f>M32*'Qty Calculations'!H$4</f>
        <v>3.7199999999999993</v>
      </c>
      <c r="P32" s="54">
        <f>M32*'Qty Calculations'!H$5</f>
        <v>0.83699999999999986</v>
      </c>
      <c r="Q32" s="54">
        <f>M32*('Qty Calculations'!H$6+'Qty Calculations'!H$7)</f>
        <v>1.3949999999999998</v>
      </c>
      <c r="R32" s="24"/>
    </row>
    <row r="33" spans="1:18" x14ac:dyDescent="0.85">
      <c r="A33" s="47">
        <v>31</v>
      </c>
      <c r="B33" s="30">
        <v>148020</v>
      </c>
      <c r="C33" s="24" t="s">
        <v>7</v>
      </c>
      <c r="D33" s="47" t="s">
        <v>84</v>
      </c>
      <c r="E33" s="24">
        <v>4.9000000000000004</v>
      </c>
      <c r="F33" s="24">
        <f t="shared" si="2"/>
        <v>0.12</v>
      </c>
      <c r="G33" s="48">
        <f t="shared" si="0"/>
        <v>0.58799999999999997</v>
      </c>
      <c r="H33" s="47" t="s">
        <v>85</v>
      </c>
      <c r="J33" s="24">
        <v>31</v>
      </c>
      <c r="K33" s="24">
        <v>168.4</v>
      </c>
      <c r="L33" s="24" t="s">
        <v>7</v>
      </c>
      <c r="M33" s="24">
        <v>6.3</v>
      </c>
      <c r="N33" s="24" t="s">
        <v>22</v>
      </c>
      <c r="O33" s="54">
        <f>M33*'Qty Calculations'!H$4</f>
        <v>3.7799999999999989</v>
      </c>
      <c r="P33" s="54">
        <f>M33*'Qty Calculations'!H$5</f>
        <v>0.85049999999999981</v>
      </c>
      <c r="Q33" s="54">
        <f>M33*('Qty Calculations'!H$6+'Qty Calculations'!H$7)</f>
        <v>1.4174999999999998</v>
      </c>
      <c r="R33" s="24"/>
    </row>
    <row r="34" spans="1:18" x14ac:dyDescent="0.85">
      <c r="A34" s="47">
        <v>32</v>
      </c>
      <c r="B34" s="30">
        <v>149000</v>
      </c>
      <c r="C34" s="24" t="s">
        <v>7</v>
      </c>
      <c r="D34" s="47" t="s">
        <v>84</v>
      </c>
      <c r="E34" s="24">
        <v>5.6</v>
      </c>
      <c r="F34" s="24">
        <f t="shared" si="2"/>
        <v>0.12</v>
      </c>
      <c r="G34" s="48">
        <f t="shared" si="0"/>
        <v>0.67199999999999993</v>
      </c>
      <c r="H34" s="47" t="s">
        <v>85</v>
      </c>
      <c r="J34" s="24">
        <v>32</v>
      </c>
      <c r="K34" s="24">
        <v>168.5</v>
      </c>
      <c r="L34" s="24" t="s">
        <v>8</v>
      </c>
      <c r="M34" s="24">
        <v>5.4</v>
      </c>
      <c r="N34" s="24" t="s">
        <v>22</v>
      </c>
      <c r="O34" s="54">
        <f>M34*'Qty Calculations'!H$4</f>
        <v>3.2399999999999993</v>
      </c>
      <c r="P34" s="54">
        <f>M34*'Qty Calculations'!H$5</f>
        <v>0.72899999999999998</v>
      </c>
      <c r="Q34" s="54">
        <f>M34*('Qty Calculations'!H$6+'Qty Calculations'!H$7)</f>
        <v>1.2149999999999999</v>
      </c>
      <c r="R34" s="24"/>
    </row>
    <row r="35" spans="1:18" x14ac:dyDescent="0.85">
      <c r="A35" s="47">
        <v>33</v>
      </c>
      <c r="B35" s="30">
        <v>160000</v>
      </c>
      <c r="C35" s="24" t="s">
        <v>7</v>
      </c>
      <c r="D35" s="47" t="s">
        <v>84</v>
      </c>
      <c r="E35" s="24">
        <v>2.9</v>
      </c>
      <c r="F35" s="24">
        <f>F32</f>
        <v>0.36</v>
      </c>
      <c r="G35" s="48">
        <f t="shared" si="0"/>
        <v>1.044</v>
      </c>
      <c r="H35" s="47" t="s">
        <v>85</v>
      </c>
      <c r="J35" s="24">
        <v>33</v>
      </c>
      <c r="K35" s="24">
        <v>168.5</v>
      </c>
      <c r="L35" s="24" t="s">
        <v>7</v>
      </c>
      <c r="M35" s="24">
        <v>6.2</v>
      </c>
      <c r="N35" s="24" t="s">
        <v>22</v>
      </c>
      <c r="O35" s="54">
        <f>M35*'Qty Calculations'!H$4</f>
        <v>3.7199999999999993</v>
      </c>
      <c r="P35" s="54">
        <f>M35*'Qty Calculations'!H$5</f>
        <v>0.83699999999999986</v>
      </c>
      <c r="Q35" s="54">
        <f>M35*('Qty Calculations'!H$6+'Qty Calculations'!H$7)</f>
        <v>1.3949999999999998</v>
      </c>
      <c r="R35" s="24"/>
    </row>
    <row r="36" spans="1:18" x14ac:dyDescent="0.85">
      <c r="A36" s="47">
        <v>34</v>
      </c>
      <c r="B36" s="30">
        <v>149100</v>
      </c>
      <c r="C36" s="24" t="s">
        <v>7</v>
      </c>
      <c r="D36" s="47" t="s">
        <v>84</v>
      </c>
      <c r="E36" s="24">
        <v>3.4</v>
      </c>
      <c r="F36" s="24">
        <f t="shared" si="2"/>
        <v>0.12</v>
      </c>
      <c r="G36" s="48">
        <f t="shared" si="0"/>
        <v>0.40799999999999997</v>
      </c>
      <c r="H36" s="47" t="s">
        <v>85</v>
      </c>
      <c r="J36" s="24">
        <v>34</v>
      </c>
      <c r="K36" s="24">
        <v>168.6</v>
      </c>
      <c r="L36" s="24" t="s">
        <v>7</v>
      </c>
      <c r="M36" s="24">
        <v>5.3</v>
      </c>
      <c r="N36" s="24" t="s">
        <v>22</v>
      </c>
      <c r="O36" s="54">
        <f>M36*'Qty Calculations'!H$4</f>
        <v>3.1799999999999993</v>
      </c>
      <c r="P36" s="54">
        <f>M36*'Qty Calculations'!H$5</f>
        <v>0.71549999999999991</v>
      </c>
      <c r="Q36" s="54">
        <f>M36*('Qty Calculations'!H$6+'Qty Calculations'!H$7)</f>
        <v>1.1924999999999999</v>
      </c>
      <c r="R36" s="24"/>
    </row>
    <row r="37" spans="1:18" x14ac:dyDescent="0.85">
      <c r="A37" s="47">
        <v>35</v>
      </c>
      <c r="B37" s="30">
        <v>155072.4</v>
      </c>
      <c r="C37" s="24" t="s">
        <v>7</v>
      </c>
      <c r="D37" s="47" t="s">
        <v>84</v>
      </c>
      <c r="E37" s="24">
        <v>2.8</v>
      </c>
      <c r="F37" s="24">
        <f>F32</f>
        <v>0.36</v>
      </c>
      <c r="G37" s="48">
        <f t="shared" si="0"/>
        <v>1.008</v>
      </c>
      <c r="H37" s="47" t="s">
        <v>85</v>
      </c>
      <c r="J37" s="24">
        <v>35</v>
      </c>
      <c r="K37" s="24">
        <v>168.7</v>
      </c>
      <c r="L37" s="24" t="s">
        <v>8</v>
      </c>
      <c r="M37" s="24">
        <v>5.6</v>
      </c>
      <c r="N37" s="24" t="s">
        <v>22</v>
      </c>
      <c r="O37" s="54">
        <f>M37*'Qty Calculations'!H$4</f>
        <v>3.359999999999999</v>
      </c>
      <c r="P37" s="54">
        <f>M37*'Qty Calculations'!H$5</f>
        <v>0.75599999999999989</v>
      </c>
      <c r="Q37" s="54">
        <f>M37*('Qty Calculations'!H$6+'Qty Calculations'!H$7)</f>
        <v>1.2599999999999998</v>
      </c>
      <c r="R37" s="24"/>
    </row>
    <row r="38" spans="1:18" x14ac:dyDescent="0.85">
      <c r="A38" s="47">
        <v>36</v>
      </c>
      <c r="B38" s="30">
        <v>155783.41538461499</v>
      </c>
      <c r="C38" s="24" t="s">
        <v>7</v>
      </c>
      <c r="D38" s="47" t="s">
        <v>84</v>
      </c>
      <c r="E38" s="24">
        <v>5.3</v>
      </c>
      <c r="F38" s="24">
        <f t="shared" si="2"/>
        <v>0.12</v>
      </c>
      <c r="G38" s="48">
        <f t="shared" si="0"/>
        <v>0.63600000000000001</v>
      </c>
      <c r="H38" s="47" t="s">
        <v>85</v>
      </c>
      <c r="J38" s="24">
        <v>36</v>
      </c>
      <c r="K38" s="24">
        <v>168.88</v>
      </c>
      <c r="L38" s="24" t="s">
        <v>7</v>
      </c>
      <c r="M38" s="24">
        <v>5.4</v>
      </c>
      <c r="N38" s="24" t="s">
        <v>22</v>
      </c>
      <c r="O38" s="54">
        <f>M38*'Qty Calculations'!H$4</f>
        <v>3.2399999999999993</v>
      </c>
      <c r="P38" s="54">
        <f>M38*'Qty Calculations'!H$5</f>
        <v>0.72899999999999998</v>
      </c>
      <c r="Q38" s="54">
        <f>M38*('Qty Calculations'!H$6+'Qty Calculations'!H$7)</f>
        <v>1.2149999999999999</v>
      </c>
      <c r="R38" s="24"/>
    </row>
    <row r="39" spans="1:18" x14ac:dyDescent="0.85">
      <c r="A39" s="47">
        <v>37</v>
      </c>
      <c r="B39" s="30">
        <v>155427.90769230801</v>
      </c>
      <c r="C39" s="24" t="s">
        <v>7</v>
      </c>
      <c r="D39" s="47" t="s">
        <v>84</v>
      </c>
      <c r="E39" s="24">
        <v>2.9</v>
      </c>
      <c r="F39" s="24">
        <f t="shared" si="2"/>
        <v>0.12</v>
      </c>
      <c r="G39" s="48">
        <f t="shared" si="0"/>
        <v>0.34799999999999998</v>
      </c>
      <c r="H39" s="47" t="s">
        <v>85</v>
      </c>
      <c r="J39" s="24">
        <v>37</v>
      </c>
      <c r="K39" s="24">
        <v>169</v>
      </c>
      <c r="L39" s="24" t="s">
        <v>7</v>
      </c>
      <c r="M39" s="24">
        <v>5.6</v>
      </c>
      <c r="N39" s="24" t="s">
        <v>22</v>
      </c>
      <c r="O39" s="54">
        <f>M39*'Qty Calculations'!H$4</f>
        <v>3.359999999999999</v>
      </c>
      <c r="P39" s="54">
        <f>M39*'Qty Calculations'!H$5</f>
        <v>0.75599999999999989</v>
      </c>
      <c r="Q39" s="54">
        <f>M39*('Qty Calculations'!H$6+'Qty Calculations'!H$7)</f>
        <v>1.2599999999999998</v>
      </c>
      <c r="R39" s="24"/>
    </row>
    <row r="40" spans="1:18" x14ac:dyDescent="0.85">
      <c r="A40" s="47">
        <v>38</v>
      </c>
      <c r="B40" s="30">
        <v>156138.92307692301</v>
      </c>
      <c r="C40" s="24" t="s">
        <v>7</v>
      </c>
      <c r="D40" s="47" t="s">
        <v>84</v>
      </c>
      <c r="E40" s="24">
        <v>5.5</v>
      </c>
      <c r="F40" s="24">
        <f t="shared" si="2"/>
        <v>0.12</v>
      </c>
      <c r="G40" s="48">
        <f t="shared" si="0"/>
        <v>0.65999999999999992</v>
      </c>
      <c r="H40" s="47" t="s">
        <v>85</v>
      </c>
      <c r="J40" s="24">
        <v>38</v>
      </c>
      <c r="K40" s="24">
        <v>169.2</v>
      </c>
      <c r="L40" s="24" t="s">
        <v>7</v>
      </c>
      <c r="M40" s="24">
        <v>5.4</v>
      </c>
      <c r="N40" s="24" t="s">
        <v>22</v>
      </c>
      <c r="O40" s="54">
        <f>M40*'Qty Calculations'!H$4</f>
        <v>3.2399999999999993</v>
      </c>
      <c r="P40" s="54">
        <f>M40*'Qty Calculations'!H$5</f>
        <v>0.72899999999999998</v>
      </c>
      <c r="Q40" s="54">
        <f>M40*('Qty Calculations'!H$6+'Qty Calculations'!H$7)</f>
        <v>1.2149999999999999</v>
      </c>
      <c r="R40" s="24"/>
    </row>
    <row r="41" spans="1:18" x14ac:dyDescent="0.85">
      <c r="A41" s="47">
        <v>39</v>
      </c>
      <c r="B41" s="30">
        <v>156849.938461538</v>
      </c>
      <c r="C41" s="24" t="s">
        <v>7</v>
      </c>
      <c r="D41" s="47" t="s">
        <v>84</v>
      </c>
      <c r="E41" s="24">
        <v>5.7</v>
      </c>
      <c r="F41" s="24">
        <f t="shared" si="2"/>
        <v>0.12</v>
      </c>
      <c r="G41" s="48">
        <f t="shared" si="0"/>
        <v>0.68399999999999994</v>
      </c>
      <c r="H41" s="47" t="s">
        <v>85</v>
      </c>
      <c r="J41" s="24">
        <v>39</v>
      </c>
      <c r="K41" s="24">
        <v>169.3</v>
      </c>
      <c r="L41" s="24" t="s">
        <v>8</v>
      </c>
      <c r="M41" s="24">
        <v>6.4</v>
      </c>
      <c r="N41" s="24" t="s">
        <v>22</v>
      </c>
      <c r="O41" s="54">
        <f>M41*'Qty Calculations'!H$4</f>
        <v>3.8399999999999994</v>
      </c>
      <c r="P41" s="54">
        <f>M41*'Qty Calculations'!H$5</f>
        <v>0.86399999999999988</v>
      </c>
      <c r="Q41" s="54">
        <f>M41*('Qty Calculations'!H$6+'Qty Calculations'!H$7)</f>
        <v>1.44</v>
      </c>
      <c r="R41" s="24"/>
    </row>
    <row r="42" spans="1:18" x14ac:dyDescent="0.85">
      <c r="A42" s="47">
        <v>40</v>
      </c>
      <c r="B42" s="30">
        <v>156494.430769231</v>
      </c>
      <c r="C42" s="24" t="s">
        <v>7</v>
      </c>
      <c r="D42" s="47" t="s">
        <v>84</v>
      </c>
      <c r="E42" s="24">
        <v>5.4</v>
      </c>
      <c r="F42" s="24">
        <f>F37</f>
        <v>0.36</v>
      </c>
      <c r="G42" s="48">
        <f t="shared" si="0"/>
        <v>1.944</v>
      </c>
      <c r="H42" s="47" t="s">
        <v>85</v>
      </c>
      <c r="J42" s="24">
        <v>40</v>
      </c>
      <c r="K42" s="24">
        <v>169.4</v>
      </c>
      <c r="L42" s="24" t="s">
        <v>7</v>
      </c>
      <c r="M42" s="24">
        <v>5.5</v>
      </c>
      <c r="N42" s="24" t="s">
        <v>22</v>
      </c>
      <c r="O42" s="54">
        <f>M42*'Qty Calculations'!H$4</f>
        <v>3.2999999999999994</v>
      </c>
      <c r="P42" s="54">
        <f>M42*'Qty Calculations'!H$5</f>
        <v>0.74249999999999994</v>
      </c>
      <c r="Q42" s="54">
        <f>M42*('Qty Calculations'!H$6+'Qty Calculations'!H$7)</f>
        <v>1.2374999999999998</v>
      </c>
      <c r="R42" s="24"/>
    </row>
    <row r="43" spans="1:18" x14ac:dyDescent="0.85">
      <c r="A43" s="47">
        <v>41</v>
      </c>
      <c r="B43" s="30">
        <v>157205.44615384599</v>
      </c>
      <c r="C43" s="24" t="s">
        <v>7</v>
      </c>
      <c r="D43" s="47" t="s">
        <v>84</v>
      </c>
      <c r="E43" s="24">
        <v>7.2</v>
      </c>
      <c r="F43" s="24">
        <f t="shared" si="2"/>
        <v>0.12</v>
      </c>
      <c r="G43" s="48">
        <f t="shared" si="0"/>
        <v>0.86399999999999999</v>
      </c>
      <c r="H43" s="47" t="s">
        <v>85</v>
      </c>
      <c r="J43" s="24">
        <v>41</v>
      </c>
      <c r="K43" s="24">
        <v>169.45</v>
      </c>
      <c r="L43" s="24" t="s">
        <v>8</v>
      </c>
      <c r="M43" s="24">
        <v>6.4</v>
      </c>
      <c r="N43" s="24" t="s">
        <v>22</v>
      </c>
      <c r="O43" s="54">
        <f>M43*'Qty Calculations'!H$4</f>
        <v>3.8399999999999994</v>
      </c>
      <c r="P43" s="54">
        <f>M43*'Qty Calculations'!H$5</f>
        <v>0.86399999999999988</v>
      </c>
      <c r="Q43" s="54">
        <f>M43*('Qty Calculations'!H$6+'Qty Calculations'!H$7)</f>
        <v>1.44</v>
      </c>
      <c r="R43" s="24"/>
    </row>
    <row r="44" spans="1:18" x14ac:dyDescent="0.85">
      <c r="A44" s="47">
        <v>42</v>
      </c>
      <c r="B44" s="30">
        <v>157916.46153846101</v>
      </c>
      <c r="C44" s="24" t="s">
        <v>7</v>
      </c>
      <c r="D44" s="47" t="s">
        <v>84</v>
      </c>
      <c r="E44" s="24">
        <v>6.1</v>
      </c>
      <c r="F44" s="24">
        <f t="shared" si="2"/>
        <v>0.12</v>
      </c>
      <c r="G44" s="48">
        <f t="shared" si="0"/>
        <v>0.73199999999999998</v>
      </c>
      <c r="H44" s="47" t="s">
        <v>85</v>
      </c>
      <c r="J44" s="24">
        <v>42</v>
      </c>
      <c r="K44" s="24">
        <v>169.56</v>
      </c>
      <c r="L44" s="24" t="s">
        <v>7</v>
      </c>
      <c r="M44" s="24">
        <v>5.4</v>
      </c>
      <c r="N44" s="24" t="s">
        <v>22</v>
      </c>
      <c r="O44" s="54">
        <f>M44*'Qty Calculations'!H$4</f>
        <v>3.2399999999999993</v>
      </c>
      <c r="P44" s="54">
        <f>M44*'Qty Calculations'!H$5</f>
        <v>0.72899999999999998</v>
      </c>
      <c r="Q44" s="54">
        <f>M44*('Qty Calculations'!H$6+'Qty Calculations'!H$7)</f>
        <v>1.2149999999999999</v>
      </c>
      <c r="R44" s="24"/>
    </row>
    <row r="45" spans="1:18" x14ac:dyDescent="0.85">
      <c r="A45" s="47">
        <v>43</v>
      </c>
      <c r="B45" s="30">
        <v>157560.95384615401</v>
      </c>
      <c r="C45" s="24" t="s">
        <v>7</v>
      </c>
      <c r="D45" s="47" t="s">
        <v>84</v>
      </c>
      <c r="E45" s="24">
        <v>5.9</v>
      </c>
      <c r="F45" s="24">
        <f t="shared" si="2"/>
        <v>0.12</v>
      </c>
      <c r="G45" s="48">
        <f t="shared" si="0"/>
        <v>0.70799999999999996</v>
      </c>
      <c r="H45" s="47" t="s">
        <v>85</v>
      </c>
      <c r="J45" s="24">
        <v>43</v>
      </c>
      <c r="K45" s="24">
        <v>169.8</v>
      </c>
      <c r="L45" s="24" t="s">
        <v>7</v>
      </c>
      <c r="M45" s="24">
        <v>6.5</v>
      </c>
      <c r="N45" s="24" t="s">
        <v>22</v>
      </c>
      <c r="O45" s="54">
        <f>M45*'Qty Calculations'!H$4</f>
        <v>3.899999999999999</v>
      </c>
      <c r="P45" s="54">
        <f>M45*'Qty Calculations'!H$5</f>
        <v>0.87749999999999984</v>
      </c>
      <c r="Q45" s="54">
        <f>M45*('Qty Calculations'!H$6+'Qty Calculations'!H$7)</f>
        <v>1.4624999999999999</v>
      </c>
      <c r="R45" s="24"/>
    </row>
    <row r="46" spans="1:18" x14ac:dyDescent="0.85">
      <c r="A46" s="47">
        <v>44</v>
      </c>
      <c r="B46" s="30">
        <v>158271.969230769</v>
      </c>
      <c r="C46" s="24" t="s">
        <v>7</v>
      </c>
      <c r="D46" s="47" t="s">
        <v>84</v>
      </c>
      <c r="E46" s="24">
        <v>5.8</v>
      </c>
      <c r="F46" s="24">
        <f t="shared" si="2"/>
        <v>0.12</v>
      </c>
      <c r="G46" s="48">
        <f t="shared" si="0"/>
        <v>0.69599999999999995</v>
      </c>
      <c r="H46" s="47" t="s">
        <v>85</v>
      </c>
      <c r="J46" s="24">
        <v>44</v>
      </c>
      <c r="K46" s="24">
        <v>169.88</v>
      </c>
      <c r="L46" s="24" t="s">
        <v>7</v>
      </c>
      <c r="M46" s="24">
        <v>6.4</v>
      </c>
      <c r="N46" s="24" t="s">
        <v>22</v>
      </c>
      <c r="O46" s="54">
        <f>M46*'Qty Calculations'!H$4</f>
        <v>3.8399999999999994</v>
      </c>
      <c r="P46" s="54">
        <f>M46*'Qty Calculations'!H$5</f>
        <v>0.86399999999999988</v>
      </c>
      <c r="Q46" s="54">
        <f>M46*('Qty Calculations'!H$6+'Qty Calculations'!H$7)</f>
        <v>1.44</v>
      </c>
      <c r="R46" s="24"/>
    </row>
    <row r="47" spans="1:18" x14ac:dyDescent="0.85">
      <c r="A47" s="47">
        <v>45</v>
      </c>
      <c r="B47" s="30">
        <v>158982.98461538501</v>
      </c>
      <c r="C47" s="24" t="s">
        <v>7</v>
      </c>
      <c r="D47" s="47" t="s">
        <v>84</v>
      </c>
      <c r="E47" s="24">
        <v>5.7</v>
      </c>
      <c r="F47" s="24">
        <f t="shared" si="2"/>
        <v>0.12</v>
      </c>
      <c r="G47" s="48">
        <f t="shared" si="0"/>
        <v>0.68399999999999994</v>
      </c>
      <c r="H47" s="47" t="s">
        <v>85</v>
      </c>
      <c r="J47" s="24">
        <v>45</v>
      </c>
      <c r="K47" s="24">
        <v>169.9</v>
      </c>
      <c r="L47" s="24" t="s">
        <v>8</v>
      </c>
      <c r="M47" s="24">
        <v>12.3</v>
      </c>
      <c r="N47" s="24" t="s">
        <v>22</v>
      </c>
      <c r="O47" s="54">
        <f>M47*'Qty Calculations'!H$4</f>
        <v>7.379999999999999</v>
      </c>
      <c r="P47" s="54">
        <f>M47*'Qty Calculations'!H$5</f>
        <v>1.6604999999999999</v>
      </c>
      <c r="Q47" s="54">
        <f>M47*('Qty Calculations'!H$6+'Qty Calculations'!H$7)</f>
        <v>2.7675000000000001</v>
      </c>
      <c r="R47" s="24"/>
    </row>
    <row r="48" spans="1:18" x14ac:dyDescent="0.85">
      <c r="A48" s="47">
        <v>46</v>
      </c>
      <c r="B48" s="30">
        <v>158627.47692307699</v>
      </c>
      <c r="C48" s="24" t="s">
        <v>7</v>
      </c>
      <c r="D48" s="47" t="s">
        <v>84</v>
      </c>
      <c r="E48" s="24">
        <v>5.9</v>
      </c>
      <c r="F48" s="24">
        <f t="shared" si="2"/>
        <v>0.12</v>
      </c>
      <c r="G48" s="48">
        <f t="shared" si="0"/>
        <v>0.70799999999999996</v>
      </c>
      <c r="H48" s="47" t="s">
        <v>85</v>
      </c>
      <c r="J48" s="24">
        <v>46</v>
      </c>
      <c r="K48" s="24">
        <v>170</v>
      </c>
      <c r="L48" s="24" t="s">
        <v>7</v>
      </c>
      <c r="M48" s="24">
        <v>7.5</v>
      </c>
      <c r="N48" s="24" t="s">
        <v>22</v>
      </c>
      <c r="O48" s="54">
        <f>M48*'Qty Calculations'!H$4</f>
        <v>4.4999999999999991</v>
      </c>
      <c r="P48" s="54">
        <f>M48*'Qty Calculations'!H$5</f>
        <v>1.0125</v>
      </c>
      <c r="Q48" s="54">
        <f>M48*('Qty Calculations'!H$6+'Qty Calculations'!H$7)</f>
        <v>1.6874999999999998</v>
      </c>
      <c r="R48" s="24"/>
    </row>
    <row r="49" spans="1:18" x14ac:dyDescent="0.85">
      <c r="A49" s="47">
        <v>47</v>
      </c>
      <c r="B49" s="30">
        <v>159338.49230769201</v>
      </c>
      <c r="C49" s="24" t="s">
        <v>7</v>
      </c>
      <c r="D49" s="47" t="s">
        <v>84</v>
      </c>
      <c r="E49" s="24">
        <v>5.6</v>
      </c>
      <c r="F49" s="24">
        <f t="shared" si="2"/>
        <v>0.12</v>
      </c>
      <c r="G49" s="48">
        <f t="shared" si="0"/>
        <v>0.67199999999999993</v>
      </c>
      <c r="H49" s="47" t="s">
        <v>85</v>
      </c>
      <c r="J49" s="24">
        <v>47</v>
      </c>
      <c r="K49" s="24">
        <v>170</v>
      </c>
      <c r="L49" s="24" t="s">
        <v>8</v>
      </c>
      <c r="M49" s="24">
        <v>12.5</v>
      </c>
      <c r="N49" s="24" t="s">
        <v>22</v>
      </c>
      <c r="O49" s="54">
        <f>M49*'Qty Calculations'!H$4</f>
        <v>7.4999999999999982</v>
      </c>
      <c r="P49" s="54">
        <f>M49*'Qty Calculations'!H$5</f>
        <v>1.6874999999999998</v>
      </c>
      <c r="Q49" s="54">
        <f>M49*('Qty Calculations'!H$6+'Qty Calculations'!H$7)</f>
        <v>2.8124999999999996</v>
      </c>
      <c r="R49" s="24"/>
    </row>
    <row r="50" spans="1:18" x14ac:dyDescent="0.85">
      <c r="A50" s="47">
        <v>48</v>
      </c>
      <c r="B50" s="30">
        <v>160049.50769230799</v>
      </c>
      <c r="C50" s="24" t="s">
        <v>7</v>
      </c>
      <c r="D50" s="47" t="s">
        <v>84</v>
      </c>
      <c r="E50" s="24">
        <v>5.9</v>
      </c>
      <c r="F50" s="24">
        <f t="shared" si="2"/>
        <v>0.12</v>
      </c>
      <c r="G50" s="48">
        <f t="shared" si="0"/>
        <v>0.70799999999999996</v>
      </c>
      <c r="H50" s="47" t="s">
        <v>85</v>
      </c>
      <c r="J50" s="24">
        <v>48</v>
      </c>
      <c r="K50" s="24">
        <v>170.12</v>
      </c>
      <c r="L50" s="24" t="s">
        <v>7</v>
      </c>
      <c r="M50" s="24">
        <v>7.6</v>
      </c>
      <c r="N50" s="24" t="s">
        <v>22</v>
      </c>
      <c r="O50" s="54">
        <f>M50*'Qty Calculations'!H$4</f>
        <v>4.5599999999999987</v>
      </c>
      <c r="P50" s="54">
        <f>M50*'Qty Calculations'!H$5</f>
        <v>1.0259999999999998</v>
      </c>
      <c r="Q50" s="54">
        <f>M50*('Qty Calculations'!H$6+'Qty Calculations'!H$7)</f>
        <v>1.7099999999999997</v>
      </c>
      <c r="R50" s="24"/>
    </row>
    <row r="51" spans="1:18" x14ac:dyDescent="0.85">
      <c r="A51" s="47">
        <v>49</v>
      </c>
      <c r="B51" s="30">
        <v>159694</v>
      </c>
      <c r="C51" s="24" t="s">
        <v>7</v>
      </c>
      <c r="D51" s="47" t="s">
        <v>84</v>
      </c>
      <c r="E51" s="24">
        <v>6.6</v>
      </c>
      <c r="F51" s="24">
        <f t="shared" si="2"/>
        <v>0.12</v>
      </c>
      <c r="G51" s="48">
        <f t="shared" si="0"/>
        <v>0.79199999999999993</v>
      </c>
      <c r="H51" s="47" t="s">
        <v>85</v>
      </c>
      <c r="J51" s="24">
        <v>49</v>
      </c>
      <c r="K51" s="24">
        <v>170.26</v>
      </c>
      <c r="L51" s="24" t="s">
        <v>7</v>
      </c>
      <c r="M51" s="24">
        <v>6.4</v>
      </c>
      <c r="N51" s="24" t="s">
        <v>22</v>
      </c>
      <c r="O51" s="54">
        <f>M51*'Qty Calculations'!H$4</f>
        <v>3.8399999999999994</v>
      </c>
      <c r="P51" s="54">
        <f>M51*'Qty Calculations'!H$5</f>
        <v>0.86399999999999988</v>
      </c>
      <c r="Q51" s="54">
        <f>M51*('Qty Calculations'!H$6+'Qty Calculations'!H$7)</f>
        <v>1.44</v>
      </c>
      <c r="R51" s="24"/>
    </row>
    <row r="52" spans="1:18" x14ac:dyDescent="0.85">
      <c r="A52" s="47">
        <v>50</v>
      </c>
      <c r="B52" s="30">
        <v>160405.01538461499</v>
      </c>
      <c r="C52" s="24" t="s">
        <v>7</v>
      </c>
      <c r="D52" s="47" t="s">
        <v>84</v>
      </c>
      <c r="E52" s="24">
        <v>6.5</v>
      </c>
      <c r="F52" s="24">
        <f t="shared" si="2"/>
        <v>0.12</v>
      </c>
      <c r="G52" s="48">
        <f t="shared" si="0"/>
        <v>0.78</v>
      </c>
      <c r="H52" s="47" t="s">
        <v>85</v>
      </c>
      <c r="J52" s="24">
        <v>50</v>
      </c>
      <c r="K52" s="24">
        <v>170.3</v>
      </c>
      <c r="L52" s="24" t="s">
        <v>8</v>
      </c>
      <c r="M52" s="24">
        <v>8.5</v>
      </c>
      <c r="N52" s="24" t="s">
        <v>22</v>
      </c>
      <c r="O52" s="54">
        <f>M52*'Qty Calculations'!H$4</f>
        <v>5.0999999999999988</v>
      </c>
      <c r="P52" s="54">
        <f>M52*'Qty Calculations'!H$5</f>
        <v>1.1474999999999997</v>
      </c>
      <c r="Q52" s="54">
        <f>M52*('Qty Calculations'!H$6+'Qty Calculations'!H$7)</f>
        <v>1.9124999999999999</v>
      </c>
      <c r="R52" s="24"/>
    </row>
    <row r="53" spans="1:18" x14ac:dyDescent="0.85">
      <c r="A53" s="47">
        <v>51</v>
      </c>
      <c r="B53" s="30">
        <v>161116.030769231</v>
      </c>
      <c r="C53" s="24" t="s">
        <v>7</v>
      </c>
      <c r="D53" s="47" t="s">
        <v>84</v>
      </c>
      <c r="E53" s="24">
        <v>5.9</v>
      </c>
      <c r="F53" s="24">
        <f>F42</f>
        <v>0.36</v>
      </c>
      <c r="G53" s="48">
        <f t="shared" si="0"/>
        <v>2.1240000000000001</v>
      </c>
      <c r="H53" s="47" t="s">
        <v>85</v>
      </c>
      <c r="J53" s="24">
        <v>51</v>
      </c>
      <c r="K53" s="24">
        <v>170.34</v>
      </c>
      <c r="L53" s="24" t="s">
        <v>7</v>
      </c>
      <c r="M53" s="24">
        <v>6.4</v>
      </c>
      <c r="N53" s="24" t="s">
        <v>22</v>
      </c>
      <c r="O53" s="54">
        <f>M53*'Qty Calculations'!H$4</f>
        <v>3.8399999999999994</v>
      </c>
      <c r="P53" s="54">
        <f>M53*'Qty Calculations'!H$5</f>
        <v>0.86399999999999988</v>
      </c>
      <c r="Q53" s="54">
        <f>M53*('Qty Calculations'!H$6+'Qty Calculations'!H$7)</f>
        <v>1.44</v>
      </c>
      <c r="R53" s="24"/>
    </row>
    <row r="54" spans="1:18" x14ac:dyDescent="0.85">
      <c r="A54" s="47">
        <v>52</v>
      </c>
      <c r="B54" s="30">
        <v>160760.52307692301</v>
      </c>
      <c r="C54" s="24" t="s">
        <v>7</v>
      </c>
      <c r="D54" s="47" t="s">
        <v>84</v>
      </c>
      <c r="E54" s="24">
        <v>5.7</v>
      </c>
      <c r="F54" s="24">
        <f t="shared" si="2"/>
        <v>0.12</v>
      </c>
      <c r="G54" s="48">
        <f t="shared" si="0"/>
        <v>0.68399999999999994</v>
      </c>
      <c r="H54" s="47" t="s">
        <v>85</v>
      </c>
      <c r="J54" s="24">
        <v>52</v>
      </c>
      <c r="K54" s="24">
        <v>170.4</v>
      </c>
      <c r="L54" s="24" t="s">
        <v>7</v>
      </c>
      <c r="M54" s="24">
        <v>12.3</v>
      </c>
      <c r="N54" s="24" t="s">
        <v>22</v>
      </c>
      <c r="O54" s="54">
        <f>M54*'Qty Calculations'!H$4</f>
        <v>7.379999999999999</v>
      </c>
      <c r="P54" s="54">
        <f>M54*'Qty Calculations'!H$5</f>
        <v>1.6604999999999999</v>
      </c>
      <c r="Q54" s="54">
        <f>M54*('Qty Calculations'!H$6+'Qty Calculations'!H$7)</f>
        <v>2.7675000000000001</v>
      </c>
      <c r="R54" s="24"/>
    </row>
    <row r="55" spans="1:18" x14ac:dyDescent="0.85">
      <c r="A55" s="47">
        <v>53</v>
      </c>
      <c r="B55" s="30">
        <v>161471.538461538</v>
      </c>
      <c r="C55" s="24" t="s">
        <v>7</v>
      </c>
      <c r="D55" s="47" t="s">
        <v>84</v>
      </c>
      <c r="E55" s="24">
        <v>6.1</v>
      </c>
      <c r="F55" s="24">
        <f t="shared" si="2"/>
        <v>0.12</v>
      </c>
      <c r="G55" s="48">
        <f t="shared" si="0"/>
        <v>0.73199999999999998</v>
      </c>
      <c r="H55" s="47" t="s">
        <v>85</v>
      </c>
      <c r="J55" s="24">
        <v>53</v>
      </c>
      <c r="K55" s="24">
        <v>170.48</v>
      </c>
      <c r="L55" s="24" t="s">
        <v>7</v>
      </c>
      <c r="M55" s="24">
        <v>12.3</v>
      </c>
      <c r="N55" s="24" t="s">
        <v>22</v>
      </c>
      <c r="O55" s="54">
        <f>M55*'Qty Calculations'!H$4</f>
        <v>7.379999999999999</v>
      </c>
      <c r="P55" s="54">
        <f>M55*'Qty Calculations'!H$5</f>
        <v>1.6604999999999999</v>
      </c>
      <c r="Q55" s="54">
        <f>M55*('Qty Calculations'!H$6+'Qty Calculations'!H$7)</f>
        <v>2.7675000000000001</v>
      </c>
      <c r="R55" s="24"/>
    </row>
    <row r="56" spans="1:18" x14ac:dyDescent="0.85">
      <c r="A56" s="47">
        <v>54</v>
      </c>
      <c r="B56" s="30">
        <v>162182.55384615401</v>
      </c>
      <c r="C56" s="24" t="s">
        <v>8</v>
      </c>
      <c r="D56" s="47" t="s">
        <v>84</v>
      </c>
      <c r="E56" s="24">
        <v>4.5999999999999996</v>
      </c>
      <c r="F56" s="24">
        <f t="shared" si="2"/>
        <v>0.12</v>
      </c>
      <c r="G56" s="48">
        <f t="shared" si="0"/>
        <v>0.55199999999999994</v>
      </c>
      <c r="H56" s="47" t="s">
        <v>85</v>
      </c>
      <c r="J56" s="24">
        <v>54</v>
      </c>
      <c r="K56" s="24">
        <v>170.5</v>
      </c>
      <c r="L56" s="24" t="s">
        <v>7</v>
      </c>
      <c r="M56" s="24">
        <v>12.3</v>
      </c>
      <c r="N56" s="24" t="s">
        <v>22</v>
      </c>
      <c r="O56" s="54">
        <f>M56*'Qty Calculations'!H$4</f>
        <v>7.379999999999999</v>
      </c>
      <c r="P56" s="54">
        <f>M56*'Qty Calculations'!H$5</f>
        <v>1.6604999999999999</v>
      </c>
      <c r="Q56" s="54">
        <f>M56*('Qty Calculations'!H$6+'Qty Calculations'!H$7)</f>
        <v>2.7675000000000001</v>
      </c>
      <c r="R56" s="24"/>
    </row>
    <row r="57" spans="1:18" x14ac:dyDescent="0.85">
      <c r="A57" s="47">
        <v>55</v>
      </c>
      <c r="B57" s="30">
        <v>161827.04615384599</v>
      </c>
      <c r="C57" s="24" t="s">
        <v>8</v>
      </c>
      <c r="D57" s="47" t="s">
        <v>84</v>
      </c>
      <c r="E57" s="24">
        <v>3.9</v>
      </c>
      <c r="F57" s="24">
        <f>F53</f>
        <v>0.36</v>
      </c>
      <c r="G57" s="48">
        <f t="shared" si="0"/>
        <v>1.4039999999999999</v>
      </c>
      <c r="H57" s="47" t="s">
        <v>85</v>
      </c>
      <c r="J57" s="24">
        <v>55</v>
      </c>
      <c r="K57" s="24">
        <v>170.6</v>
      </c>
      <c r="L57" s="24" t="s">
        <v>8</v>
      </c>
      <c r="M57" s="24">
        <v>8.4</v>
      </c>
      <c r="N57" s="24" t="s">
        <v>22</v>
      </c>
      <c r="O57" s="54">
        <f>M57*'Qty Calculations'!H$4</f>
        <v>5.0399999999999991</v>
      </c>
      <c r="P57" s="54">
        <f>M57*'Qty Calculations'!H$5</f>
        <v>1.1339999999999999</v>
      </c>
      <c r="Q57" s="54">
        <f>M57*('Qty Calculations'!H$6+'Qty Calculations'!H$7)</f>
        <v>1.89</v>
      </c>
      <c r="R57" s="24"/>
    </row>
    <row r="58" spans="1:18" x14ac:dyDescent="0.85">
      <c r="A58" s="47">
        <v>56</v>
      </c>
      <c r="B58" s="30">
        <v>162538.06153846101</v>
      </c>
      <c r="C58" s="24" t="s">
        <v>8</v>
      </c>
      <c r="D58" s="47" t="s">
        <v>84</v>
      </c>
      <c r="E58" s="24">
        <v>3.95</v>
      </c>
      <c r="F58" s="24">
        <f>F57</f>
        <v>0.36</v>
      </c>
      <c r="G58" s="48">
        <f t="shared" si="0"/>
        <v>1.4219999999999999</v>
      </c>
      <c r="H58" s="47" t="s">
        <v>85</v>
      </c>
      <c r="J58" s="24">
        <v>56</v>
      </c>
      <c r="K58" s="24">
        <v>170.7</v>
      </c>
      <c r="L58" s="24" t="s">
        <v>7</v>
      </c>
      <c r="M58" s="24">
        <v>12.3</v>
      </c>
      <c r="N58" s="24" t="s">
        <v>22</v>
      </c>
      <c r="O58" s="54">
        <f>M58*'Qty Calculations'!H$4</f>
        <v>7.379999999999999</v>
      </c>
      <c r="P58" s="54">
        <f>M58*'Qty Calculations'!H$5</f>
        <v>1.6604999999999999</v>
      </c>
      <c r="Q58" s="54">
        <f>M58*('Qty Calculations'!H$6+'Qty Calculations'!H$7)</f>
        <v>2.7675000000000001</v>
      </c>
      <c r="R58" s="24"/>
    </row>
    <row r="59" spans="1:18" x14ac:dyDescent="0.85">
      <c r="A59" s="47">
        <v>57</v>
      </c>
      <c r="B59" s="30">
        <v>163249.07692307699</v>
      </c>
      <c r="C59" s="24" t="s">
        <v>8</v>
      </c>
      <c r="D59" s="47" t="s">
        <v>84</v>
      </c>
      <c r="E59" s="24">
        <v>2.87</v>
      </c>
      <c r="F59" s="24">
        <f>F58</f>
        <v>0.36</v>
      </c>
      <c r="G59" s="48">
        <f t="shared" si="0"/>
        <v>1.0331999999999999</v>
      </c>
      <c r="H59" s="47" t="s">
        <v>85</v>
      </c>
      <c r="J59" s="24">
        <v>57</v>
      </c>
      <c r="K59" s="24">
        <v>170.8</v>
      </c>
      <c r="L59" s="24" t="s">
        <v>8</v>
      </c>
      <c r="M59" s="24">
        <v>7.4</v>
      </c>
      <c r="N59" s="24" t="s">
        <v>22</v>
      </c>
      <c r="O59" s="54">
        <f>M59*'Qty Calculations'!H$4</f>
        <v>4.4399999999999995</v>
      </c>
      <c r="P59" s="54">
        <f>M59*'Qty Calculations'!H$5</f>
        <v>0.99899999999999989</v>
      </c>
      <c r="Q59" s="54">
        <f>M59*('Qty Calculations'!H$6+'Qty Calculations'!H$7)</f>
        <v>1.6649999999999998</v>
      </c>
      <c r="R59" s="24"/>
    </row>
    <row r="60" spans="1:18" x14ac:dyDescent="0.85">
      <c r="A60" s="47">
        <v>58</v>
      </c>
      <c r="B60" s="30">
        <v>162893.569230769</v>
      </c>
      <c r="C60" s="24" t="s">
        <v>8</v>
      </c>
      <c r="D60" s="47" t="s">
        <v>84</v>
      </c>
      <c r="E60" s="24">
        <v>2.98</v>
      </c>
      <c r="F60" s="24">
        <f>F59</f>
        <v>0.36</v>
      </c>
      <c r="G60" s="48">
        <f t="shared" si="0"/>
        <v>1.0728</v>
      </c>
      <c r="H60" s="47" t="s">
        <v>85</v>
      </c>
      <c r="J60" s="24">
        <v>58</v>
      </c>
      <c r="K60" s="24">
        <v>170.82</v>
      </c>
      <c r="L60" s="24" t="s">
        <v>7</v>
      </c>
      <c r="M60" s="24">
        <v>7.4</v>
      </c>
      <c r="N60" s="24" t="s">
        <v>22</v>
      </c>
      <c r="O60" s="54">
        <f>M60*'Qty Calculations'!H$4</f>
        <v>4.4399999999999995</v>
      </c>
      <c r="P60" s="54">
        <f>M60*'Qty Calculations'!H$5</f>
        <v>0.99899999999999989</v>
      </c>
      <c r="Q60" s="54">
        <f>M60*('Qty Calculations'!H$6+'Qty Calculations'!H$7)</f>
        <v>1.6649999999999998</v>
      </c>
      <c r="R60" s="24"/>
    </row>
    <row r="61" spans="1:18" x14ac:dyDescent="0.85">
      <c r="A61" s="47">
        <v>59</v>
      </c>
      <c r="B61" s="30">
        <v>163604.58461538501</v>
      </c>
      <c r="C61" s="24" t="s">
        <v>8</v>
      </c>
      <c r="D61" s="47" t="s">
        <v>84</v>
      </c>
      <c r="E61" s="24">
        <v>4.2300000000000004</v>
      </c>
      <c r="F61" s="24">
        <f t="shared" si="2"/>
        <v>0.12</v>
      </c>
      <c r="G61" s="48">
        <f t="shared" si="0"/>
        <v>0.50760000000000005</v>
      </c>
      <c r="H61" s="47" t="s">
        <v>85</v>
      </c>
      <c r="J61" s="24">
        <v>59</v>
      </c>
      <c r="K61" s="24">
        <v>170.86</v>
      </c>
      <c r="L61" s="24" t="s">
        <v>7</v>
      </c>
      <c r="M61" s="24">
        <v>7.3</v>
      </c>
      <c r="N61" s="24" t="s">
        <v>22</v>
      </c>
      <c r="O61" s="54">
        <f>M61*'Qty Calculations'!H$4</f>
        <v>4.379999999999999</v>
      </c>
      <c r="P61" s="54">
        <f>M61*'Qty Calculations'!H$5</f>
        <v>0.98549999999999982</v>
      </c>
      <c r="Q61" s="54">
        <f>M61*('Qty Calculations'!H$6+'Qty Calculations'!H$7)</f>
        <v>1.6424999999999998</v>
      </c>
      <c r="R61" s="24"/>
    </row>
    <row r="62" spans="1:18" x14ac:dyDescent="0.85">
      <c r="A62" s="47">
        <v>60</v>
      </c>
      <c r="B62" s="30">
        <v>164315.6</v>
      </c>
      <c r="C62" s="24" t="s">
        <v>8</v>
      </c>
      <c r="D62" s="47" t="s">
        <v>84</v>
      </c>
      <c r="E62" s="24">
        <v>3.6</v>
      </c>
      <c r="F62" s="24">
        <f t="shared" si="2"/>
        <v>0.12</v>
      </c>
      <c r="G62" s="48">
        <f t="shared" si="0"/>
        <v>0.432</v>
      </c>
      <c r="H62" s="47" t="s">
        <v>85</v>
      </c>
      <c r="J62" s="24">
        <v>60</v>
      </c>
      <c r="K62" s="24">
        <v>170.96</v>
      </c>
      <c r="L62" s="24" t="s">
        <v>7</v>
      </c>
      <c r="M62" s="24">
        <v>7.2</v>
      </c>
      <c r="N62" s="24" t="s">
        <v>22</v>
      </c>
      <c r="O62" s="54">
        <f>M62*'Qty Calculations'!H$4</f>
        <v>4.3199999999999994</v>
      </c>
      <c r="P62" s="54">
        <f>M62*'Qty Calculations'!H$5</f>
        <v>0.97199999999999986</v>
      </c>
      <c r="Q62" s="54">
        <f>M62*('Qty Calculations'!H$6+'Qty Calculations'!H$7)</f>
        <v>1.6199999999999999</v>
      </c>
      <c r="R62" s="24"/>
    </row>
    <row r="63" spans="1:18" x14ac:dyDescent="0.85">
      <c r="A63" s="47">
        <v>61</v>
      </c>
      <c r="B63" s="30">
        <v>163960.09230769199</v>
      </c>
      <c r="C63" s="24" t="s">
        <v>8</v>
      </c>
      <c r="D63" s="47" t="s">
        <v>84</v>
      </c>
      <c r="E63" s="24">
        <v>3.95</v>
      </c>
      <c r="F63" s="24">
        <f t="shared" si="2"/>
        <v>0.12</v>
      </c>
      <c r="G63" s="48">
        <f t="shared" si="0"/>
        <v>0.47399999999999998</v>
      </c>
      <c r="H63" s="47" t="s">
        <v>85</v>
      </c>
      <c r="J63" s="24">
        <v>61</v>
      </c>
      <c r="K63" s="24">
        <v>171</v>
      </c>
      <c r="L63" s="24" t="s">
        <v>8</v>
      </c>
      <c r="M63" s="24">
        <v>7.3</v>
      </c>
      <c r="N63" s="24" t="s">
        <v>22</v>
      </c>
      <c r="O63" s="54">
        <f>M63*'Qty Calculations'!H$4</f>
        <v>4.379999999999999</v>
      </c>
      <c r="P63" s="54">
        <f>M63*'Qty Calculations'!H$5</f>
        <v>0.98549999999999982</v>
      </c>
      <c r="Q63" s="54">
        <f>M63*('Qty Calculations'!H$6+'Qty Calculations'!H$7)</f>
        <v>1.6424999999999998</v>
      </c>
      <c r="R63" s="24"/>
    </row>
    <row r="64" spans="1:18" x14ac:dyDescent="0.85">
      <c r="A64" s="47">
        <v>62</v>
      </c>
      <c r="B64" s="30">
        <v>164671.107692308</v>
      </c>
      <c r="C64" s="24" t="s">
        <v>8</v>
      </c>
      <c r="D64" s="47" t="s">
        <v>84</v>
      </c>
      <c r="E64" s="24">
        <v>6.6</v>
      </c>
      <c r="F64" s="24">
        <f t="shared" si="2"/>
        <v>0.12</v>
      </c>
      <c r="G64" s="48">
        <f t="shared" si="0"/>
        <v>0.79199999999999993</v>
      </c>
      <c r="H64" s="47" t="s">
        <v>85</v>
      </c>
      <c r="J64" s="24">
        <v>62</v>
      </c>
      <c r="K64" s="24">
        <v>171.28</v>
      </c>
      <c r="L64" s="24" t="s">
        <v>7</v>
      </c>
      <c r="M64" s="24">
        <v>7.3</v>
      </c>
      <c r="N64" s="24" t="s">
        <v>22</v>
      </c>
      <c r="O64" s="54">
        <f>M64*'Qty Calculations'!H$4</f>
        <v>4.379999999999999</v>
      </c>
      <c r="P64" s="54">
        <f>M64*'Qty Calculations'!H$5</f>
        <v>0.98549999999999982</v>
      </c>
      <c r="Q64" s="54">
        <f>M64*('Qty Calculations'!H$6+'Qty Calculations'!H$7)</f>
        <v>1.6424999999999998</v>
      </c>
      <c r="R64" s="24"/>
    </row>
    <row r="65" spans="1:18" x14ac:dyDescent="0.85">
      <c r="A65" s="47">
        <v>63</v>
      </c>
      <c r="B65" s="30">
        <v>165382.12307692299</v>
      </c>
      <c r="C65" s="24" t="s">
        <v>8</v>
      </c>
      <c r="D65" s="47" t="s">
        <v>84</v>
      </c>
      <c r="E65" s="24">
        <v>6.6</v>
      </c>
      <c r="F65" s="24">
        <f t="shared" si="2"/>
        <v>0.12</v>
      </c>
      <c r="G65" s="48">
        <f t="shared" si="0"/>
        <v>0.79199999999999993</v>
      </c>
      <c r="H65" s="47" t="s">
        <v>85</v>
      </c>
      <c r="J65" s="24">
        <v>63</v>
      </c>
      <c r="K65" s="24">
        <v>171.3</v>
      </c>
      <c r="L65" s="24" t="s">
        <v>7</v>
      </c>
      <c r="M65" s="24">
        <v>8.1999999999999993</v>
      </c>
      <c r="N65" s="24" t="s">
        <v>22</v>
      </c>
      <c r="O65" s="54">
        <f>M65*'Qty Calculations'!H$4</f>
        <v>4.9199999999999982</v>
      </c>
      <c r="P65" s="54">
        <f>M65*'Qty Calculations'!H$5</f>
        <v>1.1069999999999998</v>
      </c>
      <c r="Q65" s="54">
        <f>M65*('Qty Calculations'!H$6+'Qty Calculations'!H$7)</f>
        <v>1.8449999999999998</v>
      </c>
      <c r="R65" s="24"/>
    </row>
    <row r="66" spans="1:18" x14ac:dyDescent="0.85">
      <c r="A66" s="47">
        <v>64</v>
      </c>
      <c r="B66" s="30">
        <v>165026.615384615</v>
      </c>
      <c r="C66" s="24" t="s">
        <v>8</v>
      </c>
      <c r="D66" s="47" t="s">
        <v>84</v>
      </c>
      <c r="E66" s="24">
        <v>7.5</v>
      </c>
      <c r="F66" s="24">
        <f t="shared" si="2"/>
        <v>0.12</v>
      </c>
      <c r="G66" s="48">
        <f t="shared" si="0"/>
        <v>0.89999999999999991</v>
      </c>
      <c r="H66" s="47" t="s">
        <v>85</v>
      </c>
      <c r="J66" s="24">
        <v>64</v>
      </c>
      <c r="K66" s="24">
        <v>171.38</v>
      </c>
      <c r="L66" s="24" t="s">
        <v>7</v>
      </c>
      <c r="M66" s="24">
        <v>8.3000000000000007</v>
      </c>
      <c r="N66" s="24" t="s">
        <v>22</v>
      </c>
      <c r="O66" s="54">
        <f>M66*'Qty Calculations'!H$4</f>
        <v>4.9799999999999995</v>
      </c>
      <c r="P66" s="54">
        <f>M66*'Qty Calculations'!H$5</f>
        <v>1.1204999999999998</v>
      </c>
      <c r="Q66" s="54">
        <f>M66*('Qty Calculations'!H$6+'Qty Calculations'!H$7)</f>
        <v>1.8674999999999999</v>
      </c>
      <c r="R66" s="24"/>
    </row>
    <row r="67" spans="1:18" x14ac:dyDescent="0.85">
      <c r="A67" s="47">
        <v>65</v>
      </c>
      <c r="B67" s="30">
        <v>165737.63076923101</v>
      </c>
      <c r="C67" s="24" t="s">
        <v>8</v>
      </c>
      <c r="D67" s="47" t="s">
        <v>84</v>
      </c>
      <c r="E67" s="24">
        <v>7.2</v>
      </c>
      <c r="F67" s="24">
        <f t="shared" si="2"/>
        <v>0.12</v>
      </c>
      <c r="G67" s="48">
        <f t="shared" si="0"/>
        <v>0.86399999999999999</v>
      </c>
      <c r="H67" s="47" t="s">
        <v>85</v>
      </c>
      <c r="J67" s="24">
        <v>65</v>
      </c>
      <c r="K67" s="24">
        <v>171.6</v>
      </c>
      <c r="L67" s="24" t="s">
        <v>7</v>
      </c>
      <c r="M67" s="24">
        <v>8.3000000000000007</v>
      </c>
      <c r="N67" s="24" t="s">
        <v>22</v>
      </c>
      <c r="O67" s="54">
        <f>M67*'Qty Calculations'!H$4</f>
        <v>4.9799999999999995</v>
      </c>
      <c r="P67" s="54">
        <f>M67*'Qty Calculations'!H$5</f>
        <v>1.1204999999999998</v>
      </c>
      <c r="Q67" s="54">
        <f>M67*('Qty Calculations'!H$6+'Qty Calculations'!H$7)</f>
        <v>1.8674999999999999</v>
      </c>
      <c r="R67" s="24"/>
    </row>
    <row r="68" spans="1:18" x14ac:dyDescent="0.85">
      <c r="A68" s="47">
        <v>66</v>
      </c>
      <c r="B68" s="30">
        <v>166448.646153846</v>
      </c>
      <c r="C68" s="24" t="s">
        <v>8</v>
      </c>
      <c r="D68" s="47" t="s">
        <v>84</v>
      </c>
      <c r="E68" s="24">
        <v>5.8</v>
      </c>
      <c r="F68" s="24">
        <f t="shared" si="2"/>
        <v>0.12</v>
      </c>
      <c r="G68" s="48">
        <f t="shared" ref="G68:G109" si="4">F68*E68</f>
        <v>0.69599999999999995</v>
      </c>
      <c r="H68" s="47" t="s">
        <v>85</v>
      </c>
      <c r="J68" s="24">
        <v>66</v>
      </c>
      <c r="K68" s="24">
        <v>171.8</v>
      </c>
      <c r="L68" s="24" t="s">
        <v>8</v>
      </c>
      <c r="M68" s="24">
        <v>5.3</v>
      </c>
      <c r="N68" s="24" t="s">
        <v>22</v>
      </c>
      <c r="O68" s="54">
        <f>M68*'Qty Calculations'!H$4</f>
        <v>3.1799999999999993</v>
      </c>
      <c r="P68" s="54">
        <f>M68*'Qty Calculations'!H$5</f>
        <v>0.71549999999999991</v>
      </c>
      <c r="Q68" s="54">
        <f>M68*('Qty Calculations'!H$6+'Qty Calculations'!H$7)</f>
        <v>1.1924999999999999</v>
      </c>
      <c r="R68" s="24"/>
    </row>
    <row r="69" spans="1:18" x14ac:dyDescent="0.85">
      <c r="A69" s="47">
        <v>67</v>
      </c>
      <c r="B69" s="30">
        <v>166093.13846153801</v>
      </c>
      <c r="C69" s="24" t="s">
        <v>8</v>
      </c>
      <c r="D69" s="47" t="s">
        <v>84</v>
      </c>
      <c r="E69" s="24">
        <v>6.7</v>
      </c>
      <c r="F69" s="24">
        <f t="shared" si="2"/>
        <v>0.12</v>
      </c>
      <c r="G69" s="48">
        <f t="shared" si="4"/>
        <v>0.80399999999999994</v>
      </c>
      <c r="H69" s="47" t="s">
        <v>85</v>
      </c>
      <c r="J69" s="24">
        <v>67</v>
      </c>
      <c r="K69" s="24">
        <v>171.9</v>
      </c>
      <c r="L69" s="24" t="s">
        <v>7</v>
      </c>
      <c r="M69" s="24">
        <v>8.3000000000000007</v>
      </c>
      <c r="N69" s="24" t="s">
        <v>22</v>
      </c>
      <c r="O69" s="54">
        <f>M69*'Qty Calculations'!H$4</f>
        <v>4.9799999999999995</v>
      </c>
      <c r="P69" s="54">
        <f>M69*'Qty Calculations'!H$5</f>
        <v>1.1204999999999998</v>
      </c>
      <c r="Q69" s="54">
        <f>M69*('Qty Calculations'!H$6+'Qty Calculations'!H$7)</f>
        <v>1.8674999999999999</v>
      </c>
      <c r="R69" s="24"/>
    </row>
    <row r="70" spans="1:18" x14ac:dyDescent="0.85">
      <c r="A70" s="47">
        <v>68</v>
      </c>
      <c r="B70" s="30">
        <v>166804.15384615399</v>
      </c>
      <c r="C70" s="24" t="s">
        <v>8</v>
      </c>
      <c r="D70" s="47" t="s">
        <v>84</v>
      </c>
      <c r="E70" s="24">
        <v>6.9</v>
      </c>
      <c r="F70" s="24">
        <f t="shared" si="2"/>
        <v>0.12</v>
      </c>
      <c r="G70" s="48">
        <f t="shared" si="4"/>
        <v>0.82799999999999996</v>
      </c>
      <c r="H70" s="47" t="s">
        <v>85</v>
      </c>
      <c r="J70" s="24">
        <v>68</v>
      </c>
      <c r="K70" s="24">
        <v>171.95</v>
      </c>
      <c r="L70" s="24" t="s">
        <v>8</v>
      </c>
      <c r="M70" s="24">
        <v>5.3</v>
      </c>
      <c r="N70" s="24" t="s">
        <v>22</v>
      </c>
      <c r="O70" s="54">
        <f>M70*'Qty Calculations'!H$4</f>
        <v>3.1799999999999993</v>
      </c>
      <c r="P70" s="54">
        <f>M70*'Qty Calculations'!H$5</f>
        <v>0.71549999999999991</v>
      </c>
      <c r="Q70" s="54">
        <f>M70*('Qty Calculations'!H$6+'Qty Calculations'!H$7)</f>
        <v>1.1924999999999999</v>
      </c>
      <c r="R70" s="24"/>
    </row>
    <row r="71" spans="1:18" x14ac:dyDescent="0.85">
      <c r="A71" s="47">
        <v>69</v>
      </c>
      <c r="B71" s="30">
        <v>167515.16923076901</v>
      </c>
      <c r="C71" s="24" t="s">
        <v>8</v>
      </c>
      <c r="D71" s="47" t="s">
        <v>84</v>
      </c>
      <c r="E71" s="24">
        <v>7.3</v>
      </c>
      <c r="F71" s="24">
        <f t="shared" si="2"/>
        <v>0.12</v>
      </c>
      <c r="G71" s="48">
        <f t="shared" si="4"/>
        <v>0.876</v>
      </c>
      <c r="H71" s="47" t="s">
        <v>85</v>
      </c>
      <c r="J71" s="24">
        <v>69</v>
      </c>
      <c r="K71" s="24">
        <v>172</v>
      </c>
      <c r="L71" s="24" t="s">
        <v>7</v>
      </c>
      <c r="M71" s="24">
        <v>7.4</v>
      </c>
      <c r="N71" s="24" t="s">
        <v>22</v>
      </c>
      <c r="O71" s="54">
        <f>M71*'Qty Calculations'!H$4</f>
        <v>4.4399999999999995</v>
      </c>
      <c r="P71" s="54">
        <f>M71*'Qty Calculations'!H$5</f>
        <v>0.99899999999999989</v>
      </c>
      <c r="Q71" s="54">
        <f>M71*('Qty Calculations'!H$6+'Qty Calculations'!H$7)</f>
        <v>1.6649999999999998</v>
      </c>
      <c r="R71" s="24"/>
    </row>
    <row r="72" spans="1:18" x14ac:dyDescent="0.85">
      <c r="A72" s="47">
        <v>70</v>
      </c>
      <c r="B72" s="30">
        <v>167159.66153846099</v>
      </c>
      <c r="C72" s="24" t="s">
        <v>8</v>
      </c>
      <c r="D72" s="47" t="s">
        <v>84</v>
      </c>
      <c r="E72" s="24">
        <v>6.5</v>
      </c>
      <c r="F72" s="24">
        <f t="shared" si="2"/>
        <v>0.12</v>
      </c>
      <c r="G72" s="48">
        <f t="shared" si="4"/>
        <v>0.78</v>
      </c>
      <c r="H72" s="47" t="s">
        <v>85</v>
      </c>
      <c r="J72" s="24">
        <v>70</v>
      </c>
      <c r="K72" s="24">
        <v>172.04</v>
      </c>
      <c r="L72" s="24" t="s">
        <v>8</v>
      </c>
      <c r="M72" s="24">
        <v>6.5</v>
      </c>
      <c r="N72" s="24" t="s">
        <v>22</v>
      </c>
      <c r="O72" s="54">
        <f>M72*'Qty Calculations'!H$4</f>
        <v>3.899999999999999</v>
      </c>
      <c r="P72" s="54">
        <f>M72*'Qty Calculations'!H$5</f>
        <v>0.87749999999999984</v>
      </c>
      <c r="Q72" s="54">
        <f>M72*('Qty Calculations'!H$6+'Qty Calculations'!H$7)</f>
        <v>1.4624999999999999</v>
      </c>
      <c r="R72" s="24"/>
    </row>
    <row r="73" spans="1:18" x14ac:dyDescent="0.85">
      <c r="A73" s="47">
        <v>71</v>
      </c>
      <c r="B73" s="30">
        <v>167870.676923077</v>
      </c>
      <c r="C73" s="24" t="s">
        <v>8</v>
      </c>
      <c r="D73" s="47" t="s">
        <v>84</v>
      </c>
      <c r="E73" s="24">
        <v>7.4</v>
      </c>
      <c r="F73" s="24">
        <f t="shared" si="2"/>
        <v>0.12</v>
      </c>
      <c r="G73" s="48">
        <f t="shared" si="4"/>
        <v>0.88800000000000001</v>
      </c>
      <c r="H73" s="47" t="s">
        <v>85</v>
      </c>
      <c r="J73" s="24">
        <v>71</v>
      </c>
      <c r="K73" s="24">
        <v>172.28</v>
      </c>
      <c r="L73" s="24" t="s">
        <v>8</v>
      </c>
      <c r="M73" s="24">
        <v>6.3</v>
      </c>
      <c r="N73" s="24" t="s">
        <v>22</v>
      </c>
      <c r="O73" s="54">
        <f>M73*'Qty Calculations'!H$4</f>
        <v>3.7799999999999989</v>
      </c>
      <c r="P73" s="54">
        <f>M73*'Qty Calculations'!H$5</f>
        <v>0.85049999999999981</v>
      </c>
      <c r="Q73" s="54">
        <f>M73*('Qty Calculations'!H$6+'Qty Calculations'!H$7)</f>
        <v>1.4174999999999998</v>
      </c>
      <c r="R73" s="24"/>
    </row>
    <row r="74" spans="1:18" x14ac:dyDescent="0.85">
      <c r="A74" s="47">
        <v>72</v>
      </c>
      <c r="B74" s="30">
        <v>168581.69230769199</v>
      </c>
      <c r="C74" s="24" t="s">
        <v>8</v>
      </c>
      <c r="D74" s="47" t="s">
        <v>84</v>
      </c>
      <c r="E74" s="24">
        <v>7.7</v>
      </c>
      <c r="F74" s="24">
        <f t="shared" si="2"/>
        <v>0.12</v>
      </c>
      <c r="G74" s="48">
        <f t="shared" si="4"/>
        <v>0.92399999999999993</v>
      </c>
      <c r="H74" s="47" t="s">
        <v>85</v>
      </c>
      <c r="J74" s="24">
        <v>72</v>
      </c>
      <c r="K74" s="24">
        <v>172.4</v>
      </c>
      <c r="L74" s="24" t="s">
        <v>7</v>
      </c>
      <c r="M74" s="24">
        <v>7.4</v>
      </c>
      <c r="N74" s="24" t="s">
        <v>22</v>
      </c>
      <c r="O74" s="54">
        <f>M74*'Qty Calculations'!H$4</f>
        <v>4.4399999999999995</v>
      </c>
      <c r="P74" s="54">
        <f>M74*'Qty Calculations'!H$5</f>
        <v>0.99899999999999989</v>
      </c>
      <c r="Q74" s="54">
        <f>M74*('Qty Calculations'!H$6+'Qty Calculations'!H$7)</f>
        <v>1.6649999999999998</v>
      </c>
      <c r="R74" s="24"/>
    </row>
    <row r="75" spans="1:18" x14ac:dyDescent="0.85">
      <c r="A75" s="47">
        <v>73</v>
      </c>
      <c r="B75" s="30">
        <v>168226.18461538499</v>
      </c>
      <c r="C75" s="24" t="s">
        <v>8</v>
      </c>
      <c r="D75" s="47" t="s">
        <v>84</v>
      </c>
      <c r="E75" s="24">
        <v>7.8</v>
      </c>
      <c r="F75" s="24">
        <f t="shared" si="2"/>
        <v>0.12</v>
      </c>
      <c r="G75" s="48">
        <f t="shared" si="4"/>
        <v>0.93599999999999994</v>
      </c>
      <c r="H75" s="47" t="s">
        <v>85</v>
      </c>
      <c r="J75" s="24">
        <v>73</v>
      </c>
      <c r="K75" s="24">
        <v>172.8</v>
      </c>
      <c r="L75" s="24" t="s">
        <v>7</v>
      </c>
      <c r="M75" s="24">
        <v>5.3</v>
      </c>
      <c r="N75" s="24" t="s">
        <v>22</v>
      </c>
      <c r="O75" s="54">
        <f>M75*'Qty Calculations'!H$4</f>
        <v>3.1799999999999993</v>
      </c>
      <c r="P75" s="54">
        <f>M75*'Qty Calculations'!H$5</f>
        <v>0.71549999999999991</v>
      </c>
      <c r="Q75" s="54">
        <f>M75*('Qty Calculations'!H$6+'Qty Calculations'!H$7)</f>
        <v>1.1924999999999999</v>
      </c>
      <c r="R75" s="24"/>
    </row>
    <row r="76" spans="1:18" x14ac:dyDescent="0.85">
      <c r="A76" s="47">
        <v>74</v>
      </c>
      <c r="B76" s="30">
        <v>168937.2</v>
      </c>
      <c r="C76" s="24" t="s">
        <v>7</v>
      </c>
      <c r="D76" s="47" t="s">
        <v>84</v>
      </c>
      <c r="E76" s="24">
        <v>7.9</v>
      </c>
      <c r="F76" s="24">
        <f t="shared" si="2"/>
        <v>0.12</v>
      </c>
      <c r="G76" s="48">
        <f t="shared" si="4"/>
        <v>0.94799999999999995</v>
      </c>
      <c r="H76" s="47" t="s">
        <v>85</v>
      </c>
      <c r="J76" s="24">
        <v>74</v>
      </c>
      <c r="K76" s="24">
        <v>173.04</v>
      </c>
      <c r="L76" s="24" t="s">
        <v>7</v>
      </c>
      <c r="M76" s="24">
        <v>5.3</v>
      </c>
      <c r="N76" s="24" t="s">
        <v>22</v>
      </c>
      <c r="O76" s="54">
        <f>M76*'Qty Calculations'!H$4</f>
        <v>3.1799999999999993</v>
      </c>
      <c r="P76" s="54">
        <f>M76*'Qty Calculations'!H$5</f>
        <v>0.71549999999999991</v>
      </c>
      <c r="Q76" s="54">
        <f>M76*('Qty Calculations'!H$6+'Qty Calculations'!H$7)</f>
        <v>1.1924999999999999</v>
      </c>
      <c r="R76" s="24"/>
    </row>
    <row r="77" spans="1:18" x14ac:dyDescent="0.85">
      <c r="A77" s="47">
        <v>75</v>
      </c>
      <c r="B77" s="30">
        <v>169648.215384615</v>
      </c>
      <c r="C77" s="24" t="s">
        <v>7</v>
      </c>
      <c r="D77" s="47" t="s">
        <v>84</v>
      </c>
      <c r="E77" s="24">
        <v>7.9</v>
      </c>
      <c r="F77" s="24">
        <f t="shared" si="2"/>
        <v>0.12</v>
      </c>
      <c r="G77" s="48">
        <f t="shared" si="4"/>
        <v>0.94799999999999995</v>
      </c>
      <c r="H77" s="47" t="s">
        <v>85</v>
      </c>
      <c r="J77" s="24">
        <v>75</v>
      </c>
      <c r="K77" s="24">
        <v>173.1</v>
      </c>
      <c r="L77" s="24" t="s">
        <v>7</v>
      </c>
      <c r="M77" s="24">
        <v>5.4</v>
      </c>
      <c r="N77" s="24" t="s">
        <v>22</v>
      </c>
      <c r="O77" s="54">
        <f>M77*'Qty Calculations'!H$4</f>
        <v>3.2399999999999993</v>
      </c>
      <c r="P77" s="54">
        <f>M77*'Qty Calculations'!H$5</f>
        <v>0.72899999999999998</v>
      </c>
      <c r="Q77" s="54">
        <f>M77*('Qty Calculations'!H$6+'Qty Calculations'!H$7)</f>
        <v>1.2149999999999999</v>
      </c>
      <c r="R77" s="24"/>
    </row>
    <row r="78" spans="1:18" x14ac:dyDescent="0.85">
      <c r="A78" s="47">
        <v>76</v>
      </c>
      <c r="B78" s="30">
        <v>169292.707692308</v>
      </c>
      <c r="C78" s="24" t="s">
        <v>7</v>
      </c>
      <c r="D78" s="47" t="s">
        <v>84</v>
      </c>
      <c r="E78" s="24">
        <v>7.8</v>
      </c>
      <c r="F78" s="24">
        <f t="shared" si="2"/>
        <v>0.12</v>
      </c>
      <c r="G78" s="48">
        <f t="shared" si="4"/>
        <v>0.93599999999999994</v>
      </c>
      <c r="H78" s="47" t="s">
        <v>85</v>
      </c>
      <c r="J78" s="24">
        <v>76</v>
      </c>
      <c r="K78" s="24">
        <v>173.14</v>
      </c>
      <c r="L78" s="24" t="s">
        <v>7</v>
      </c>
      <c r="M78" s="24">
        <v>5.3</v>
      </c>
      <c r="N78" s="24" t="s">
        <v>22</v>
      </c>
      <c r="O78" s="54">
        <f>M78*'Qty Calculations'!H$4</f>
        <v>3.1799999999999993</v>
      </c>
      <c r="P78" s="54">
        <f>M78*'Qty Calculations'!H$5</f>
        <v>0.71549999999999991</v>
      </c>
      <c r="Q78" s="54">
        <f>M78*('Qty Calculations'!H$6+'Qty Calculations'!H$7)</f>
        <v>1.1924999999999999</v>
      </c>
      <c r="R78" s="24"/>
    </row>
    <row r="79" spans="1:18" x14ac:dyDescent="0.85">
      <c r="A79" s="47">
        <v>77</v>
      </c>
      <c r="B79" s="30">
        <v>170003.72307692299</v>
      </c>
      <c r="C79" s="24" t="s">
        <v>7</v>
      </c>
      <c r="D79" s="47" t="s">
        <v>84</v>
      </c>
      <c r="E79" s="24">
        <v>7.9</v>
      </c>
      <c r="F79" s="24">
        <f t="shared" si="2"/>
        <v>0.12</v>
      </c>
      <c r="G79" s="48">
        <f t="shared" si="4"/>
        <v>0.94799999999999995</v>
      </c>
      <c r="H79" s="47" t="s">
        <v>85</v>
      </c>
      <c r="J79" s="24">
        <v>77</v>
      </c>
      <c r="K79" s="24">
        <v>173.16</v>
      </c>
      <c r="L79" s="24" t="s">
        <v>7</v>
      </c>
      <c r="M79" s="24">
        <v>5.3</v>
      </c>
      <c r="N79" s="24" t="s">
        <v>22</v>
      </c>
      <c r="O79" s="54">
        <f>M79*'Qty Calculations'!H$4</f>
        <v>3.1799999999999993</v>
      </c>
      <c r="P79" s="54">
        <f>M79*'Qty Calculations'!H$5</f>
        <v>0.71549999999999991</v>
      </c>
      <c r="Q79" s="54">
        <f>M79*('Qty Calculations'!H$6+'Qty Calculations'!H$7)</f>
        <v>1.1924999999999999</v>
      </c>
      <c r="R79" s="24"/>
    </row>
    <row r="80" spans="1:18" x14ac:dyDescent="0.85">
      <c r="A80" s="47">
        <v>78</v>
      </c>
      <c r="B80" s="30">
        <v>170714.73846153801</v>
      </c>
      <c r="C80" s="24" t="s">
        <v>7</v>
      </c>
      <c r="D80" s="47" t="s">
        <v>84</v>
      </c>
      <c r="E80" s="24">
        <v>7.5</v>
      </c>
      <c r="F80" s="24">
        <f t="shared" ref="F80:F109" si="5">1*0.2*0.3*2</f>
        <v>0.12</v>
      </c>
      <c r="G80" s="48">
        <f t="shared" si="4"/>
        <v>0.89999999999999991</v>
      </c>
      <c r="H80" s="47" t="s">
        <v>85</v>
      </c>
      <c r="J80" s="24">
        <v>78</v>
      </c>
      <c r="K80" s="24">
        <v>173.25</v>
      </c>
      <c r="L80" s="24" t="s">
        <v>7</v>
      </c>
      <c r="M80" s="24">
        <v>5.2</v>
      </c>
      <c r="N80" s="24" t="s">
        <v>22</v>
      </c>
      <c r="O80" s="54">
        <f>M80*'Qty Calculations'!H$4</f>
        <v>3.1199999999999992</v>
      </c>
      <c r="P80" s="54">
        <f>M80*'Qty Calculations'!H$5</f>
        <v>0.70199999999999996</v>
      </c>
      <c r="Q80" s="54">
        <f>M80*('Qty Calculations'!H$6+'Qty Calculations'!H$7)</f>
        <v>1.17</v>
      </c>
      <c r="R80" s="24"/>
    </row>
    <row r="81" spans="1:18" x14ac:dyDescent="0.85">
      <c r="A81" s="47">
        <v>79</v>
      </c>
      <c r="B81" s="30">
        <v>170359.23076923101</v>
      </c>
      <c r="C81" s="24" t="s">
        <v>7</v>
      </c>
      <c r="D81" s="47" t="s">
        <v>84</v>
      </c>
      <c r="E81" s="24">
        <v>8.1</v>
      </c>
      <c r="F81" s="24">
        <f t="shared" si="5"/>
        <v>0.12</v>
      </c>
      <c r="G81" s="48">
        <f t="shared" si="4"/>
        <v>0.97199999999999998</v>
      </c>
      <c r="H81" s="47" t="s">
        <v>85</v>
      </c>
      <c r="J81" s="24">
        <v>79</v>
      </c>
      <c r="K81" s="24">
        <v>173.92</v>
      </c>
      <c r="L81" s="24" t="s">
        <v>7</v>
      </c>
      <c r="M81" s="24">
        <v>5.4</v>
      </c>
      <c r="N81" s="24" t="s">
        <v>22</v>
      </c>
      <c r="O81" s="54">
        <f>M81*'Qty Calculations'!H$4</f>
        <v>3.2399999999999993</v>
      </c>
      <c r="P81" s="54">
        <f>M81*'Qty Calculations'!H$5</f>
        <v>0.72899999999999998</v>
      </c>
      <c r="Q81" s="54">
        <f>M81*('Qty Calculations'!H$6+'Qty Calculations'!H$7)</f>
        <v>1.2149999999999999</v>
      </c>
      <c r="R81" s="24"/>
    </row>
    <row r="82" spans="1:18" x14ac:dyDescent="0.85">
      <c r="A82" s="47">
        <v>80</v>
      </c>
      <c r="B82" s="30">
        <v>171070.246153846</v>
      </c>
      <c r="C82" s="24" t="s">
        <v>7</v>
      </c>
      <c r="D82" s="47" t="s">
        <v>84</v>
      </c>
      <c r="E82" s="24">
        <v>6.6</v>
      </c>
      <c r="F82" s="24">
        <f t="shared" si="5"/>
        <v>0.12</v>
      </c>
      <c r="G82" s="48">
        <f t="shared" si="4"/>
        <v>0.79199999999999993</v>
      </c>
      <c r="H82" s="47" t="s">
        <v>85</v>
      </c>
      <c r="J82" s="24">
        <v>80</v>
      </c>
      <c r="K82" s="24">
        <v>173.96</v>
      </c>
      <c r="L82" s="24" t="s">
        <v>7</v>
      </c>
      <c r="M82" s="24">
        <v>5.3</v>
      </c>
      <c r="N82" s="24" t="s">
        <v>22</v>
      </c>
      <c r="O82" s="54">
        <f>M82*'Qty Calculations'!H$4</f>
        <v>3.1799999999999993</v>
      </c>
      <c r="P82" s="54">
        <f>M82*'Qty Calculations'!H$5</f>
        <v>0.71549999999999991</v>
      </c>
      <c r="Q82" s="54">
        <f>M82*('Qty Calculations'!H$6+'Qty Calculations'!H$7)</f>
        <v>1.1924999999999999</v>
      </c>
      <c r="R82" s="24"/>
    </row>
    <row r="83" spans="1:18" x14ac:dyDescent="0.85">
      <c r="A83" s="47">
        <v>81</v>
      </c>
      <c r="B83" s="30">
        <v>171781.261538461</v>
      </c>
      <c r="C83" s="24" t="s">
        <v>7</v>
      </c>
      <c r="D83" s="47" t="s">
        <v>84</v>
      </c>
      <c r="E83" s="24">
        <v>7.7</v>
      </c>
      <c r="F83" s="24">
        <f t="shared" si="5"/>
        <v>0.12</v>
      </c>
      <c r="G83" s="48">
        <f t="shared" si="4"/>
        <v>0.92399999999999993</v>
      </c>
      <c r="H83" s="47" t="s">
        <v>85</v>
      </c>
      <c r="J83" s="24">
        <v>81</v>
      </c>
      <c r="K83" s="24">
        <v>174.8</v>
      </c>
      <c r="L83" s="24" t="s">
        <v>7</v>
      </c>
      <c r="M83" s="24">
        <v>7.4</v>
      </c>
      <c r="N83" s="24" t="s">
        <v>22</v>
      </c>
      <c r="O83" s="54">
        <f>M83*'Qty Calculations'!H$4</f>
        <v>4.4399999999999995</v>
      </c>
      <c r="P83" s="54">
        <f>M83*'Qty Calculations'!H$5</f>
        <v>0.99899999999999989</v>
      </c>
      <c r="Q83" s="54">
        <f>M83*('Qty Calculations'!H$6+'Qty Calculations'!H$7)</f>
        <v>1.6649999999999998</v>
      </c>
      <c r="R83" s="24"/>
    </row>
    <row r="84" spans="1:18" x14ac:dyDescent="0.85">
      <c r="A84" s="47">
        <v>82</v>
      </c>
      <c r="B84" s="30">
        <v>171425.753846154</v>
      </c>
      <c r="C84" s="24" t="s">
        <v>7</v>
      </c>
      <c r="D84" s="47" t="s">
        <v>84</v>
      </c>
      <c r="E84" s="24">
        <v>6.4</v>
      </c>
      <c r="F84" s="24">
        <f t="shared" si="5"/>
        <v>0.12</v>
      </c>
      <c r="G84" s="48">
        <f t="shared" si="4"/>
        <v>0.76800000000000002</v>
      </c>
      <c r="H84" s="47" t="s">
        <v>85</v>
      </c>
      <c r="J84" s="24">
        <v>82</v>
      </c>
      <c r="K84" s="24">
        <v>174.8</v>
      </c>
      <c r="L84" s="24" t="s">
        <v>8</v>
      </c>
      <c r="M84" s="24">
        <v>6.5</v>
      </c>
      <c r="N84" s="24" t="s">
        <v>22</v>
      </c>
      <c r="O84" s="54">
        <f>M84*'Qty Calculations'!H$4</f>
        <v>3.899999999999999</v>
      </c>
      <c r="P84" s="54">
        <f>M84*'Qty Calculations'!H$5</f>
        <v>0.87749999999999984</v>
      </c>
      <c r="Q84" s="54">
        <f>M84*('Qty Calculations'!H$6+'Qty Calculations'!H$7)</f>
        <v>1.4624999999999999</v>
      </c>
      <c r="R84" s="24"/>
    </row>
    <row r="85" spans="1:18" x14ac:dyDescent="0.85">
      <c r="A85" s="47">
        <v>83</v>
      </c>
      <c r="B85" s="30">
        <v>172136.76923076899</v>
      </c>
      <c r="C85" s="24" t="s">
        <v>7</v>
      </c>
      <c r="D85" s="47" t="s">
        <v>84</v>
      </c>
      <c r="E85" s="24">
        <v>6.5</v>
      </c>
      <c r="F85" s="24">
        <f t="shared" si="5"/>
        <v>0.12</v>
      </c>
      <c r="G85" s="48">
        <f t="shared" si="4"/>
        <v>0.78</v>
      </c>
      <c r="H85" s="47" t="s">
        <v>85</v>
      </c>
      <c r="J85" s="24">
        <v>83</v>
      </c>
      <c r="K85" s="24">
        <v>175</v>
      </c>
      <c r="L85" s="24" t="s">
        <v>8</v>
      </c>
      <c r="M85" s="24">
        <v>6.4</v>
      </c>
      <c r="N85" s="24" t="s">
        <v>22</v>
      </c>
      <c r="O85" s="54">
        <f>M85*'Qty Calculations'!H$4</f>
        <v>3.8399999999999994</v>
      </c>
      <c r="P85" s="54">
        <f>M85*'Qty Calculations'!H$5</f>
        <v>0.86399999999999988</v>
      </c>
      <c r="Q85" s="54">
        <f>M85*('Qty Calculations'!H$6+'Qty Calculations'!H$7)</f>
        <v>1.44</v>
      </c>
      <c r="R85" s="24"/>
    </row>
    <row r="86" spans="1:18" x14ac:dyDescent="0.85">
      <c r="A86" s="47">
        <v>84</v>
      </c>
      <c r="B86" s="30">
        <v>172847.784615385</v>
      </c>
      <c r="C86" s="24" t="s">
        <v>7</v>
      </c>
      <c r="D86" s="47" t="s">
        <v>84</v>
      </c>
      <c r="E86" s="24">
        <v>7.2</v>
      </c>
      <c r="F86" s="24">
        <f t="shared" si="5"/>
        <v>0.12</v>
      </c>
      <c r="G86" s="48">
        <f t="shared" si="4"/>
        <v>0.86399999999999999</v>
      </c>
      <c r="H86" s="47" t="s">
        <v>85</v>
      </c>
      <c r="J86" s="24">
        <v>84</v>
      </c>
      <c r="K86" s="24">
        <v>175.4</v>
      </c>
      <c r="L86" s="24" t="s">
        <v>8</v>
      </c>
      <c r="M86" s="24">
        <v>6.5</v>
      </c>
      <c r="N86" s="24" t="s">
        <v>22</v>
      </c>
      <c r="O86" s="54">
        <f>M86*'Qty Calculations'!H$4</f>
        <v>3.899999999999999</v>
      </c>
      <c r="P86" s="54">
        <f>M86*'Qty Calculations'!H$5</f>
        <v>0.87749999999999984</v>
      </c>
      <c r="Q86" s="54">
        <f>M86*('Qty Calculations'!H$6+'Qty Calculations'!H$7)</f>
        <v>1.4624999999999999</v>
      </c>
      <c r="R86" s="24"/>
    </row>
    <row r="87" spans="1:18" x14ac:dyDescent="0.85">
      <c r="A87" s="47">
        <v>85</v>
      </c>
      <c r="B87" s="30">
        <v>172492.27692307701</v>
      </c>
      <c r="C87" s="24" t="s">
        <v>7</v>
      </c>
      <c r="D87" s="47" t="s">
        <v>84</v>
      </c>
      <c r="E87" s="24">
        <v>7.2</v>
      </c>
      <c r="F87" s="24">
        <f t="shared" si="5"/>
        <v>0.12</v>
      </c>
      <c r="G87" s="48">
        <f t="shared" si="4"/>
        <v>0.86399999999999999</v>
      </c>
      <c r="H87" s="47" t="s">
        <v>85</v>
      </c>
      <c r="J87" s="24">
        <v>85</v>
      </c>
      <c r="K87" s="24">
        <v>175.65</v>
      </c>
      <c r="L87" s="24" t="s">
        <v>8</v>
      </c>
      <c r="M87" s="24">
        <v>6.4</v>
      </c>
      <c r="N87" s="24" t="s">
        <v>22</v>
      </c>
      <c r="O87" s="54">
        <f>M87*'Qty Calculations'!H$4</f>
        <v>3.8399999999999994</v>
      </c>
      <c r="P87" s="54">
        <f>M87*'Qty Calculations'!H$5</f>
        <v>0.86399999999999988</v>
      </c>
      <c r="Q87" s="54">
        <f>M87*('Qty Calculations'!H$6+'Qty Calculations'!H$7)</f>
        <v>1.44</v>
      </c>
      <c r="R87" s="24"/>
    </row>
    <row r="88" spans="1:18" x14ac:dyDescent="0.85">
      <c r="A88" s="47">
        <v>86</v>
      </c>
      <c r="B88" s="30">
        <v>173203.292307692</v>
      </c>
      <c r="C88" s="24" t="s">
        <v>7</v>
      </c>
      <c r="D88" s="47" t="s">
        <v>84</v>
      </c>
      <c r="E88" s="24">
        <v>6.5</v>
      </c>
      <c r="F88" s="24">
        <f t="shared" si="5"/>
        <v>0.12</v>
      </c>
      <c r="G88" s="48">
        <f t="shared" si="4"/>
        <v>0.78</v>
      </c>
      <c r="H88" s="47" t="s">
        <v>85</v>
      </c>
      <c r="J88" s="24">
        <v>86</v>
      </c>
      <c r="K88" s="24">
        <v>175.74</v>
      </c>
      <c r="L88" s="24" t="s">
        <v>7</v>
      </c>
      <c r="M88" s="24">
        <v>7.4</v>
      </c>
      <c r="N88" s="24" t="s">
        <v>22</v>
      </c>
      <c r="O88" s="54">
        <f>M88*'Qty Calculations'!H$4</f>
        <v>4.4399999999999995</v>
      </c>
      <c r="P88" s="54">
        <f>M88*'Qty Calculations'!H$5</f>
        <v>0.99899999999999989</v>
      </c>
      <c r="Q88" s="54">
        <f>M88*('Qty Calculations'!H$6+'Qty Calculations'!H$7)</f>
        <v>1.6649999999999998</v>
      </c>
      <c r="R88" s="24"/>
    </row>
    <row r="89" spans="1:18" x14ac:dyDescent="0.85">
      <c r="A89" s="47">
        <v>87</v>
      </c>
      <c r="B89" s="30">
        <v>173914.30769230801</v>
      </c>
      <c r="C89" s="24" t="s">
        <v>7</v>
      </c>
      <c r="D89" s="47" t="s">
        <v>84</v>
      </c>
      <c r="E89" s="24">
        <v>7.5</v>
      </c>
      <c r="F89" s="24">
        <f t="shared" si="5"/>
        <v>0.12</v>
      </c>
      <c r="G89" s="48">
        <f t="shared" si="4"/>
        <v>0.89999999999999991</v>
      </c>
      <c r="H89" s="47" t="s">
        <v>85</v>
      </c>
      <c r="J89" s="24">
        <v>87</v>
      </c>
      <c r="K89" s="24">
        <v>175.84</v>
      </c>
      <c r="L89" s="24" t="s">
        <v>7</v>
      </c>
      <c r="M89" s="24">
        <v>5.6</v>
      </c>
      <c r="N89" s="24" t="s">
        <v>22</v>
      </c>
      <c r="O89" s="54">
        <f>M89*'Qty Calculations'!H$4</f>
        <v>3.359999999999999</v>
      </c>
      <c r="P89" s="54">
        <f>M89*'Qty Calculations'!H$5</f>
        <v>0.75599999999999989</v>
      </c>
      <c r="Q89" s="54">
        <f>M89*('Qty Calculations'!H$6+'Qty Calculations'!H$7)</f>
        <v>1.2599999999999998</v>
      </c>
      <c r="R89" s="24"/>
    </row>
    <row r="90" spans="1:18" x14ac:dyDescent="0.85">
      <c r="A90" s="47">
        <v>88</v>
      </c>
      <c r="B90" s="30">
        <v>173558.8</v>
      </c>
      <c r="C90" s="24" t="s">
        <v>7</v>
      </c>
      <c r="D90" s="47" t="s">
        <v>84</v>
      </c>
      <c r="E90" s="24">
        <v>6.7</v>
      </c>
      <c r="F90" s="24">
        <f t="shared" si="5"/>
        <v>0.12</v>
      </c>
      <c r="G90" s="48">
        <f t="shared" si="4"/>
        <v>0.80399999999999994</v>
      </c>
      <c r="H90" s="47" t="s">
        <v>85</v>
      </c>
      <c r="J90" s="24">
        <v>88</v>
      </c>
      <c r="K90" s="24">
        <v>175.9</v>
      </c>
      <c r="L90" s="24" t="s">
        <v>7</v>
      </c>
      <c r="M90" s="24">
        <v>6.4</v>
      </c>
      <c r="N90" s="24" t="s">
        <v>22</v>
      </c>
      <c r="O90" s="54">
        <f>M90*'Qty Calculations'!H$4</f>
        <v>3.8399999999999994</v>
      </c>
      <c r="P90" s="54">
        <f>M90*'Qty Calculations'!H$5</f>
        <v>0.86399999999999988</v>
      </c>
      <c r="Q90" s="54">
        <f>M90*('Qty Calculations'!H$6+'Qty Calculations'!H$7)</f>
        <v>1.44</v>
      </c>
      <c r="R90" s="24"/>
    </row>
    <row r="91" spans="1:18" x14ac:dyDescent="0.85">
      <c r="A91" s="47">
        <v>89</v>
      </c>
      <c r="B91" s="30">
        <v>174269.81538461501</v>
      </c>
      <c r="C91" s="24" t="s">
        <v>7</v>
      </c>
      <c r="D91" s="47" t="s">
        <v>84</v>
      </c>
      <c r="E91" s="24">
        <v>4.5999999999999996</v>
      </c>
      <c r="F91" s="24">
        <f t="shared" si="5"/>
        <v>0.12</v>
      </c>
      <c r="G91" s="48">
        <f t="shared" si="4"/>
        <v>0.55199999999999994</v>
      </c>
      <c r="H91" s="47" t="s">
        <v>85</v>
      </c>
      <c r="J91" s="24">
        <v>89</v>
      </c>
      <c r="K91" s="24">
        <v>175.9</v>
      </c>
      <c r="L91" s="24" t="s">
        <v>7</v>
      </c>
      <c r="M91" s="24">
        <v>5.3</v>
      </c>
      <c r="N91" s="24" t="s">
        <v>22</v>
      </c>
      <c r="O91" s="54">
        <f>M91*'Qty Calculations'!H$4</f>
        <v>3.1799999999999993</v>
      </c>
      <c r="P91" s="54">
        <f>M91*'Qty Calculations'!H$5</f>
        <v>0.71549999999999991</v>
      </c>
      <c r="Q91" s="54">
        <f>M91*('Qty Calculations'!H$6+'Qty Calculations'!H$7)</f>
        <v>1.1924999999999999</v>
      </c>
      <c r="R91" s="24"/>
    </row>
    <row r="92" spans="1:18" x14ac:dyDescent="0.85">
      <c r="A92" s="47">
        <v>90</v>
      </c>
      <c r="B92" s="30">
        <v>174980.83076923099</v>
      </c>
      <c r="C92" s="24" t="s">
        <v>7</v>
      </c>
      <c r="D92" s="47" t="s">
        <v>84</v>
      </c>
      <c r="E92" s="24">
        <v>6.23</v>
      </c>
      <c r="F92" s="24">
        <f t="shared" si="5"/>
        <v>0.12</v>
      </c>
      <c r="G92" s="48">
        <f t="shared" si="4"/>
        <v>0.74760000000000004</v>
      </c>
      <c r="H92" s="47" t="s">
        <v>85</v>
      </c>
      <c r="J92" s="24">
        <v>90</v>
      </c>
      <c r="K92" s="24">
        <v>176.04</v>
      </c>
      <c r="L92" s="24" t="s">
        <v>7</v>
      </c>
      <c r="M92" s="24">
        <v>6.4</v>
      </c>
      <c r="N92" s="24" t="s">
        <v>22</v>
      </c>
      <c r="O92" s="54">
        <f>M92*'Qty Calculations'!H$4</f>
        <v>3.8399999999999994</v>
      </c>
      <c r="P92" s="54">
        <f>M92*'Qty Calculations'!H$5</f>
        <v>0.86399999999999988</v>
      </c>
      <c r="Q92" s="54">
        <f>M92*('Qty Calculations'!H$6+'Qty Calculations'!H$7)</f>
        <v>1.44</v>
      </c>
      <c r="R92" s="24"/>
    </row>
    <row r="93" spans="1:18" x14ac:dyDescent="0.85">
      <c r="A93" s="47">
        <v>91</v>
      </c>
      <c r="B93" s="30">
        <v>174625.323076923</v>
      </c>
      <c r="C93" s="24" t="s">
        <v>7</v>
      </c>
      <c r="D93" s="47" t="s">
        <v>84</v>
      </c>
      <c r="E93" s="24">
        <v>6.9</v>
      </c>
      <c r="F93" s="24">
        <f t="shared" si="5"/>
        <v>0.12</v>
      </c>
      <c r="G93" s="48">
        <f t="shared" si="4"/>
        <v>0.82799999999999996</v>
      </c>
      <c r="H93" s="47" t="s">
        <v>85</v>
      </c>
      <c r="J93" s="24">
        <v>91</v>
      </c>
      <c r="K93" s="24">
        <v>176.14</v>
      </c>
      <c r="L93" s="24" t="s">
        <v>7</v>
      </c>
      <c r="M93" s="24">
        <v>6.5</v>
      </c>
      <c r="N93" s="24" t="s">
        <v>22</v>
      </c>
      <c r="O93" s="54">
        <f>M93*'Qty Calculations'!H$4</f>
        <v>3.899999999999999</v>
      </c>
      <c r="P93" s="54">
        <f>M93*'Qty Calculations'!H$5</f>
        <v>0.87749999999999984</v>
      </c>
      <c r="Q93" s="54">
        <f>M93*('Qty Calculations'!H$6+'Qty Calculations'!H$7)</f>
        <v>1.4624999999999999</v>
      </c>
      <c r="R93" s="24"/>
    </row>
    <row r="94" spans="1:18" x14ac:dyDescent="0.85">
      <c r="A94" s="47">
        <v>92</v>
      </c>
      <c r="B94" s="30">
        <v>175336.33846153799</v>
      </c>
      <c r="C94" s="24" t="s">
        <v>7</v>
      </c>
      <c r="D94" s="47" t="s">
        <v>84</v>
      </c>
      <c r="E94" s="24">
        <v>6.96</v>
      </c>
      <c r="F94" s="24">
        <f t="shared" si="5"/>
        <v>0.12</v>
      </c>
      <c r="G94" s="48">
        <f t="shared" si="4"/>
        <v>0.83519999999999994</v>
      </c>
      <c r="H94" s="47" t="s">
        <v>85</v>
      </c>
      <c r="J94" s="24">
        <v>92</v>
      </c>
      <c r="K94" s="24">
        <v>176.18</v>
      </c>
      <c r="L94" s="24" t="s">
        <v>7</v>
      </c>
      <c r="M94" s="24">
        <v>6.4</v>
      </c>
      <c r="N94" s="24" t="s">
        <v>22</v>
      </c>
      <c r="O94" s="54">
        <f>M94*'Qty Calculations'!H$4</f>
        <v>3.8399999999999994</v>
      </c>
      <c r="P94" s="54">
        <f>M94*'Qty Calculations'!H$5</f>
        <v>0.86399999999999988</v>
      </c>
      <c r="Q94" s="54">
        <f>M94*('Qty Calculations'!H$6+'Qty Calculations'!H$7)</f>
        <v>1.44</v>
      </c>
      <c r="R94" s="24"/>
    </row>
    <row r="95" spans="1:18" x14ac:dyDescent="0.85">
      <c r="A95" s="47">
        <v>93</v>
      </c>
      <c r="B95" s="30">
        <v>176047.353846154</v>
      </c>
      <c r="C95" s="24" t="s">
        <v>7</v>
      </c>
      <c r="D95" s="47" t="s">
        <v>84</v>
      </c>
      <c r="E95" s="24">
        <v>7.25</v>
      </c>
      <c r="F95" s="24">
        <f t="shared" si="5"/>
        <v>0.12</v>
      </c>
      <c r="G95" s="48">
        <f t="shared" si="4"/>
        <v>0.87</v>
      </c>
      <c r="H95" s="47" t="s">
        <v>85</v>
      </c>
      <c r="J95" s="24">
        <v>93</v>
      </c>
      <c r="K95" s="24">
        <v>176.3</v>
      </c>
      <c r="L95" s="24" t="s">
        <v>7</v>
      </c>
      <c r="M95" s="24">
        <v>6.3</v>
      </c>
      <c r="N95" s="24" t="s">
        <v>22</v>
      </c>
      <c r="O95" s="54">
        <f>M95*'Qty Calculations'!H$4</f>
        <v>3.7799999999999989</v>
      </c>
      <c r="P95" s="54">
        <f>M95*'Qty Calculations'!H$5</f>
        <v>0.85049999999999981</v>
      </c>
      <c r="Q95" s="54">
        <f>M95*('Qty Calculations'!H$6+'Qty Calculations'!H$7)</f>
        <v>1.4174999999999998</v>
      </c>
      <c r="R95" s="24"/>
    </row>
    <row r="96" spans="1:18" x14ac:dyDescent="0.85">
      <c r="A96" s="47">
        <v>94</v>
      </c>
      <c r="B96" s="30">
        <v>175691.84615384601</v>
      </c>
      <c r="C96" s="24" t="s">
        <v>7</v>
      </c>
      <c r="D96" s="47" t="s">
        <v>84</v>
      </c>
      <c r="E96" s="24">
        <v>7.12</v>
      </c>
      <c r="F96" s="24">
        <f t="shared" si="5"/>
        <v>0.12</v>
      </c>
      <c r="G96" s="48">
        <f t="shared" si="4"/>
        <v>0.85439999999999994</v>
      </c>
      <c r="H96" s="47" t="s">
        <v>85</v>
      </c>
      <c r="J96" s="24">
        <v>94</v>
      </c>
      <c r="K96" s="24">
        <v>176.34</v>
      </c>
      <c r="L96" s="24" t="s">
        <v>7</v>
      </c>
      <c r="M96" s="24">
        <v>6.2</v>
      </c>
      <c r="N96" s="24" t="s">
        <v>22</v>
      </c>
      <c r="O96" s="54">
        <f>M96*'Qty Calculations'!H$4</f>
        <v>3.7199999999999993</v>
      </c>
      <c r="P96" s="54">
        <f>M96*'Qty Calculations'!H$5</f>
        <v>0.83699999999999986</v>
      </c>
      <c r="Q96" s="54">
        <f>M96*('Qty Calculations'!H$6+'Qty Calculations'!H$7)</f>
        <v>1.3949999999999998</v>
      </c>
      <c r="R96" s="24"/>
    </row>
    <row r="97" spans="1:18" x14ac:dyDescent="0.85">
      <c r="A97" s="47">
        <v>95</v>
      </c>
      <c r="B97" s="30">
        <v>176402.861538461</v>
      </c>
      <c r="C97" s="24" t="s">
        <v>7</v>
      </c>
      <c r="D97" s="47" t="s">
        <v>84</v>
      </c>
      <c r="E97" s="24">
        <v>7.21</v>
      </c>
      <c r="F97" s="24">
        <f t="shared" si="5"/>
        <v>0.12</v>
      </c>
      <c r="G97" s="48">
        <f t="shared" si="4"/>
        <v>0.86519999999999997</v>
      </c>
      <c r="H97" s="47" t="s">
        <v>85</v>
      </c>
      <c r="J97" s="24">
        <v>95</v>
      </c>
      <c r="K97" s="24">
        <v>176.34</v>
      </c>
      <c r="L97" s="24" t="s">
        <v>7</v>
      </c>
      <c r="M97" s="24">
        <v>6.4</v>
      </c>
      <c r="N97" s="24" t="s">
        <v>22</v>
      </c>
      <c r="O97" s="54">
        <f>M97*'Qty Calculations'!H$4</f>
        <v>3.8399999999999994</v>
      </c>
      <c r="P97" s="54">
        <f>M97*'Qty Calculations'!H$5</f>
        <v>0.86399999999999988</v>
      </c>
      <c r="Q97" s="54">
        <f>M97*('Qty Calculations'!H$6+'Qty Calculations'!H$7)</f>
        <v>1.44</v>
      </c>
      <c r="R97" s="24"/>
    </row>
    <row r="98" spans="1:18" x14ac:dyDescent="0.85">
      <c r="A98" s="47">
        <v>96</v>
      </c>
      <c r="B98" s="30">
        <v>177113.87692307701</v>
      </c>
      <c r="C98" s="24" t="s">
        <v>7</v>
      </c>
      <c r="D98" s="47" t="s">
        <v>84</v>
      </c>
      <c r="E98" s="24">
        <v>6.78</v>
      </c>
      <c r="F98" s="24">
        <f>F60</f>
        <v>0.36</v>
      </c>
      <c r="G98" s="48">
        <f t="shared" si="4"/>
        <v>2.4407999999999999</v>
      </c>
      <c r="H98" s="47" t="s">
        <v>85</v>
      </c>
      <c r="J98" s="24">
        <v>96</v>
      </c>
      <c r="K98" s="24">
        <v>176.4</v>
      </c>
      <c r="L98" s="24" t="s">
        <v>7</v>
      </c>
      <c r="M98" s="24">
        <v>6.3</v>
      </c>
      <c r="N98" s="24" t="s">
        <v>22</v>
      </c>
      <c r="O98" s="54">
        <f>M98*'Qty Calculations'!H$4</f>
        <v>3.7799999999999989</v>
      </c>
      <c r="P98" s="54">
        <f>M98*'Qty Calculations'!H$5</f>
        <v>0.85049999999999981</v>
      </c>
      <c r="Q98" s="54">
        <f>M98*('Qty Calculations'!H$6+'Qty Calculations'!H$7)</f>
        <v>1.4174999999999998</v>
      </c>
      <c r="R98" s="24"/>
    </row>
    <row r="99" spans="1:18" x14ac:dyDescent="0.85">
      <c r="A99" s="47">
        <v>97</v>
      </c>
      <c r="B99" s="30">
        <v>176758.36923076899</v>
      </c>
      <c r="C99" s="24" t="s">
        <v>7</v>
      </c>
      <c r="D99" s="47" t="s">
        <v>84</v>
      </c>
      <c r="E99" s="24">
        <v>6.45</v>
      </c>
      <c r="F99" s="24">
        <f t="shared" si="5"/>
        <v>0.12</v>
      </c>
      <c r="G99" s="48">
        <f t="shared" si="4"/>
        <v>0.77400000000000002</v>
      </c>
      <c r="H99" s="47" t="s">
        <v>85</v>
      </c>
      <c r="J99" s="24">
        <v>97</v>
      </c>
      <c r="K99" s="24">
        <v>176.44</v>
      </c>
      <c r="L99" s="24" t="s">
        <v>7</v>
      </c>
      <c r="M99" s="24">
        <v>7.4</v>
      </c>
      <c r="N99" s="24" t="s">
        <v>22</v>
      </c>
      <c r="O99" s="54">
        <f>M99*'Qty Calculations'!H$4</f>
        <v>4.4399999999999995</v>
      </c>
      <c r="P99" s="54">
        <f>M99*'Qty Calculations'!H$5</f>
        <v>0.99899999999999989</v>
      </c>
      <c r="Q99" s="54">
        <f>M99*('Qty Calculations'!H$6+'Qty Calculations'!H$7)</f>
        <v>1.6649999999999998</v>
      </c>
      <c r="R99" s="24"/>
    </row>
    <row r="100" spans="1:18" x14ac:dyDescent="0.85">
      <c r="A100" s="47">
        <v>98</v>
      </c>
      <c r="B100" s="30">
        <v>177469.384615385</v>
      </c>
      <c r="C100" s="24" t="s">
        <v>7</v>
      </c>
      <c r="D100" s="47" t="s">
        <v>84</v>
      </c>
      <c r="E100" s="24">
        <v>6.98</v>
      </c>
      <c r="F100" s="24">
        <f t="shared" si="5"/>
        <v>0.12</v>
      </c>
      <c r="G100" s="48">
        <f t="shared" si="4"/>
        <v>0.83760000000000001</v>
      </c>
      <c r="H100" s="47" t="s">
        <v>85</v>
      </c>
      <c r="J100" s="24">
        <v>98</v>
      </c>
      <c r="K100" s="24">
        <v>176.5</v>
      </c>
      <c r="L100" s="24" t="s">
        <v>7</v>
      </c>
      <c r="M100" s="24">
        <v>7.3</v>
      </c>
      <c r="N100" s="24" t="s">
        <v>22</v>
      </c>
      <c r="O100" s="54">
        <f>M100*'Qty Calculations'!H$4</f>
        <v>4.379999999999999</v>
      </c>
      <c r="P100" s="54">
        <f>M100*'Qty Calculations'!H$5</f>
        <v>0.98549999999999982</v>
      </c>
      <c r="Q100" s="54">
        <f>M100*('Qty Calculations'!H$6+'Qty Calculations'!H$7)</f>
        <v>1.6424999999999998</v>
      </c>
      <c r="R100" s="24"/>
    </row>
    <row r="101" spans="1:18" x14ac:dyDescent="0.85">
      <c r="A101" s="47">
        <v>99</v>
      </c>
      <c r="B101" s="30">
        <v>178180.4</v>
      </c>
      <c r="C101" s="24" t="s">
        <v>7</v>
      </c>
      <c r="D101" s="47" t="s">
        <v>84</v>
      </c>
      <c r="E101" s="24">
        <v>5.98</v>
      </c>
      <c r="F101" s="24">
        <f t="shared" si="5"/>
        <v>0.12</v>
      </c>
      <c r="G101" s="48">
        <f t="shared" si="4"/>
        <v>0.71760000000000002</v>
      </c>
      <c r="H101" s="47" t="s">
        <v>85</v>
      </c>
      <c r="J101" s="24">
        <v>99</v>
      </c>
      <c r="K101" s="24">
        <v>176.58</v>
      </c>
      <c r="L101" s="24" t="s">
        <v>7</v>
      </c>
      <c r="M101" s="24">
        <v>7.2</v>
      </c>
      <c r="N101" s="24" t="s">
        <v>22</v>
      </c>
      <c r="O101" s="54">
        <f>M101*'Qty Calculations'!H$4</f>
        <v>4.3199999999999994</v>
      </c>
      <c r="P101" s="54">
        <f>M101*'Qty Calculations'!H$5</f>
        <v>0.97199999999999986</v>
      </c>
      <c r="Q101" s="54">
        <f>M101*('Qty Calculations'!H$6+'Qty Calculations'!H$7)</f>
        <v>1.6199999999999999</v>
      </c>
      <c r="R101" s="24"/>
    </row>
    <row r="102" spans="1:18" x14ac:dyDescent="0.85">
      <c r="A102" s="47">
        <v>100</v>
      </c>
      <c r="B102" s="30">
        <v>177824.892307692</v>
      </c>
      <c r="C102" s="24" t="s">
        <v>7</v>
      </c>
      <c r="D102" s="47" t="s">
        <v>84</v>
      </c>
      <c r="E102" s="24">
        <v>7.12</v>
      </c>
      <c r="F102" s="24">
        <f t="shared" si="5"/>
        <v>0.12</v>
      </c>
      <c r="G102" s="48">
        <f t="shared" si="4"/>
        <v>0.85439999999999994</v>
      </c>
      <c r="H102" s="47" t="s">
        <v>85</v>
      </c>
      <c r="J102" s="24">
        <v>100</v>
      </c>
      <c r="K102" s="24">
        <v>176.6</v>
      </c>
      <c r="L102" s="24" t="s">
        <v>7</v>
      </c>
      <c r="M102" s="24">
        <v>7.4</v>
      </c>
      <c r="N102" s="24" t="s">
        <v>22</v>
      </c>
      <c r="O102" s="54">
        <f>M102*'Qty Calculations'!H$4</f>
        <v>4.4399999999999995</v>
      </c>
      <c r="P102" s="54">
        <f>M102*'Qty Calculations'!H$5</f>
        <v>0.99899999999999989</v>
      </c>
      <c r="Q102" s="54">
        <f>M102*('Qty Calculations'!H$6+'Qty Calculations'!H$7)</f>
        <v>1.6649999999999998</v>
      </c>
      <c r="R102" s="24"/>
    </row>
    <row r="103" spans="1:18" x14ac:dyDescent="0.85">
      <c r="A103" s="47">
        <v>101</v>
      </c>
      <c r="B103" s="30">
        <v>178535.90769230801</v>
      </c>
      <c r="C103" s="24" t="s">
        <v>7</v>
      </c>
      <c r="D103" s="47" t="s">
        <v>84</v>
      </c>
      <c r="E103" s="24">
        <v>5.93</v>
      </c>
      <c r="F103" s="24">
        <f t="shared" si="5"/>
        <v>0.12</v>
      </c>
      <c r="G103" s="48">
        <f t="shared" si="4"/>
        <v>0.7115999999999999</v>
      </c>
      <c r="H103" s="47" t="s">
        <v>85</v>
      </c>
      <c r="J103" s="24">
        <v>101</v>
      </c>
      <c r="K103" s="24">
        <v>176.74</v>
      </c>
      <c r="L103" s="24" t="s">
        <v>7</v>
      </c>
      <c r="M103" s="24">
        <v>6.5</v>
      </c>
      <c r="N103" s="24" t="s">
        <v>22</v>
      </c>
      <c r="O103" s="54">
        <f>M103*'Qty Calculations'!H$4</f>
        <v>3.899999999999999</v>
      </c>
      <c r="P103" s="54">
        <f>M103*'Qty Calculations'!H$5</f>
        <v>0.87749999999999984</v>
      </c>
      <c r="Q103" s="54">
        <f>M103*('Qty Calculations'!H$6+'Qty Calculations'!H$7)</f>
        <v>1.4624999999999999</v>
      </c>
      <c r="R103" s="24"/>
    </row>
    <row r="104" spans="1:18" x14ac:dyDescent="0.85">
      <c r="A104" s="47">
        <v>102</v>
      </c>
      <c r="B104" s="30">
        <v>179246.92307692301</v>
      </c>
      <c r="C104" s="24" t="s">
        <v>7</v>
      </c>
      <c r="D104" s="47" t="s">
        <v>84</v>
      </c>
      <c r="E104" s="24">
        <v>6.68</v>
      </c>
      <c r="F104" s="24">
        <f t="shared" si="5"/>
        <v>0.12</v>
      </c>
      <c r="G104" s="48">
        <f t="shared" si="4"/>
        <v>0.80159999999999998</v>
      </c>
      <c r="H104" s="47" t="s">
        <v>85</v>
      </c>
      <c r="J104" s="24">
        <v>102</v>
      </c>
      <c r="K104" s="24">
        <v>177.3</v>
      </c>
      <c r="L104" s="24" t="s">
        <v>7</v>
      </c>
      <c r="M104" s="24">
        <v>6.6</v>
      </c>
      <c r="N104" s="24" t="s">
        <v>22</v>
      </c>
      <c r="O104" s="54">
        <f>M104*'Qty Calculations'!H$4</f>
        <v>3.9599999999999991</v>
      </c>
      <c r="P104" s="54">
        <f>M104*'Qty Calculations'!H$5</f>
        <v>0.89099999999999979</v>
      </c>
      <c r="Q104" s="54">
        <f>M104*('Qty Calculations'!H$6+'Qty Calculations'!H$7)</f>
        <v>1.4849999999999999</v>
      </c>
      <c r="R104" s="24"/>
    </row>
    <row r="105" spans="1:18" x14ac:dyDescent="0.85">
      <c r="A105" s="47">
        <v>103</v>
      </c>
      <c r="B105" s="30">
        <v>178891.41538461499</v>
      </c>
      <c r="C105" s="24" t="s">
        <v>7</v>
      </c>
      <c r="D105" s="47" t="s">
        <v>84</v>
      </c>
      <c r="E105" s="24">
        <v>6.12</v>
      </c>
      <c r="F105" s="24">
        <f t="shared" si="5"/>
        <v>0.12</v>
      </c>
      <c r="G105" s="48">
        <f t="shared" si="4"/>
        <v>0.73439999999999994</v>
      </c>
      <c r="H105" s="47" t="s">
        <v>85</v>
      </c>
      <c r="J105" s="24">
        <v>103</v>
      </c>
      <c r="K105" s="24">
        <v>177.38</v>
      </c>
      <c r="L105" s="24" t="s">
        <v>7</v>
      </c>
      <c r="M105" s="24">
        <v>5.7</v>
      </c>
      <c r="N105" s="24" t="s">
        <v>22</v>
      </c>
      <c r="O105" s="54">
        <f>M105*'Qty Calculations'!H$4</f>
        <v>3.4199999999999995</v>
      </c>
      <c r="P105" s="54">
        <f>M105*'Qty Calculations'!H$5</f>
        <v>0.76949999999999996</v>
      </c>
      <c r="Q105" s="54">
        <f>M105*('Qty Calculations'!H$6+'Qty Calculations'!H$7)</f>
        <v>1.2825</v>
      </c>
      <c r="R105" s="24"/>
    </row>
    <row r="106" spans="1:18" x14ac:dyDescent="0.85">
      <c r="A106" s="47">
        <v>104</v>
      </c>
      <c r="B106" s="30">
        <v>179602.430769231</v>
      </c>
      <c r="C106" s="24" t="s">
        <v>7</v>
      </c>
      <c r="D106" s="47" t="s">
        <v>84</v>
      </c>
      <c r="E106" s="24">
        <v>6.95</v>
      </c>
      <c r="F106" s="24">
        <f t="shared" si="5"/>
        <v>0.12</v>
      </c>
      <c r="G106" s="48">
        <f t="shared" si="4"/>
        <v>0.83399999999999996</v>
      </c>
      <c r="H106" s="47" t="s">
        <v>85</v>
      </c>
      <c r="J106" s="24">
        <v>104</v>
      </c>
      <c r="K106" s="24">
        <v>177.38</v>
      </c>
      <c r="L106" s="24" t="s">
        <v>7</v>
      </c>
      <c r="M106" s="24">
        <v>6.7</v>
      </c>
      <c r="N106" s="24" t="s">
        <v>22</v>
      </c>
      <c r="O106" s="54">
        <f>M106*'Qty Calculations'!H$4</f>
        <v>4.0199999999999996</v>
      </c>
      <c r="P106" s="54">
        <f>M106*'Qty Calculations'!H$5</f>
        <v>0.90449999999999986</v>
      </c>
      <c r="Q106" s="54">
        <f>M106*('Qty Calculations'!H$6+'Qty Calculations'!H$7)</f>
        <v>1.5074999999999998</v>
      </c>
      <c r="R106" s="24"/>
    </row>
    <row r="107" spans="1:18" x14ac:dyDescent="0.85">
      <c r="A107" s="47">
        <v>105</v>
      </c>
      <c r="B107" s="30">
        <v>180313.44615384599</v>
      </c>
      <c r="C107" s="24" t="s">
        <v>7</v>
      </c>
      <c r="D107" s="47" t="s">
        <v>84</v>
      </c>
      <c r="E107" s="24">
        <v>7.23</v>
      </c>
      <c r="F107" s="24">
        <f t="shared" si="5"/>
        <v>0.12</v>
      </c>
      <c r="G107" s="48">
        <f t="shared" si="4"/>
        <v>0.86760000000000004</v>
      </c>
      <c r="H107" s="47" t="s">
        <v>85</v>
      </c>
      <c r="J107" s="24">
        <v>105</v>
      </c>
      <c r="K107" s="24">
        <v>177.38</v>
      </c>
      <c r="L107" s="24" t="s">
        <v>7</v>
      </c>
      <c r="M107" s="24">
        <v>6.7</v>
      </c>
      <c r="N107" s="24" t="s">
        <v>22</v>
      </c>
      <c r="O107" s="54">
        <f>M107*'Qty Calculations'!H$4</f>
        <v>4.0199999999999996</v>
      </c>
      <c r="P107" s="54">
        <f>M107*'Qty Calculations'!H$5</f>
        <v>0.90449999999999986</v>
      </c>
      <c r="Q107" s="54">
        <f>M107*('Qty Calculations'!H$6+'Qty Calculations'!H$7)</f>
        <v>1.5074999999999998</v>
      </c>
      <c r="R107" s="24"/>
    </row>
    <row r="108" spans="1:18" x14ac:dyDescent="0.85">
      <c r="A108" s="47">
        <v>106</v>
      </c>
      <c r="B108" s="30">
        <v>179957.938461538</v>
      </c>
      <c r="C108" s="24" t="s">
        <v>7</v>
      </c>
      <c r="D108" s="47" t="s">
        <v>84</v>
      </c>
      <c r="E108" s="24">
        <v>7.12</v>
      </c>
      <c r="F108" s="24">
        <f>F98</f>
        <v>0.36</v>
      </c>
      <c r="G108" s="48">
        <f t="shared" si="4"/>
        <v>2.5632000000000001</v>
      </c>
      <c r="H108" s="47" t="s">
        <v>85</v>
      </c>
      <c r="J108" s="24">
        <v>106</v>
      </c>
      <c r="K108" s="24">
        <v>177.48</v>
      </c>
      <c r="L108" s="24" t="s">
        <v>7</v>
      </c>
      <c r="M108" s="24">
        <v>5.6</v>
      </c>
      <c r="N108" s="24" t="s">
        <v>22</v>
      </c>
      <c r="O108" s="54">
        <f>M108*'Qty Calculations'!H$4</f>
        <v>3.359999999999999</v>
      </c>
      <c r="P108" s="54">
        <f>M108*'Qty Calculations'!H$5</f>
        <v>0.75599999999999989</v>
      </c>
      <c r="Q108" s="54">
        <f>M108*('Qty Calculations'!H$6+'Qty Calculations'!H$7)</f>
        <v>1.2599999999999998</v>
      </c>
      <c r="R108" s="24"/>
    </row>
    <row r="109" spans="1:18" x14ac:dyDescent="0.85">
      <c r="A109" s="47">
        <v>107</v>
      </c>
      <c r="B109" s="30">
        <v>180668.95384615401</v>
      </c>
      <c r="C109" s="24" t="s">
        <v>7</v>
      </c>
      <c r="D109" s="47" t="s">
        <v>84</v>
      </c>
      <c r="E109" s="24">
        <v>6.26</v>
      </c>
      <c r="F109" s="24">
        <f t="shared" si="5"/>
        <v>0.12</v>
      </c>
      <c r="G109" s="48">
        <f t="shared" si="4"/>
        <v>0.75119999999999998</v>
      </c>
      <c r="H109" s="47" t="s">
        <v>85</v>
      </c>
      <c r="J109" s="24">
        <v>107</v>
      </c>
      <c r="K109" s="24">
        <v>177.5</v>
      </c>
      <c r="L109" s="24" t="s">
        <v>7</v>
      </c>
      <c r="M109" s="24">
        <v>5.7</v>
      </c>
      <c r="N109" s="24" t="s">
        <v>22</v>
      </c>
      <c r="O109" s="54">
        <f>M109*'Qty Calculations'!H$4</f>
        <v>3.4199999999999995</v>
      </c>
      <c r="P109" s="54">
        <f>M109*'Qty Calculations'!H$5</f>
        <v>0.76949999999999996</v>
      </c>
      <c r="Q109" s="54">
        <f>M109*('Qty Calculations'!H$6+'Qty Calculations'!H$7)</f>
        <v>1.2825</v>
      </c>
      <c r="R109" s="24"/>
    </row>
    <row r="110" spans="1:18" x14ac:dyDescent="0.85">
      <c r="A110" s="44"/>
      <c r="B110" s="42"/>
      <c r="C110" s="32"/>
      <c r="D110" s="44"/>
      <c r="E110" s="32"/>
      <c r="F110" s="29" t="s">
        <v>94</v>
      </c>
      <c r="G110" s="49">
        <f>SUM(G3:G109)</f>
        <v>91.723200000000006</v>
      </c>
      <c r="H110" s="44"/>
      <c r="J110" s="24">
        <v>108</v>
      </c>
      <c r="K110" s="24">
        <v>177.68</v>
      </c>
      <c r="L110" s="24" t="s">
        <v>7</v>
      </c>
      <c r="M110" s="24">
        <v>5.8</v>
      </c>
      <c r="N110" s="24" t="s">
        <v>22</v>
      </c>
      <c r="O110" s="54">
        <f>M110*'Qty Calculations'!H$4</f>
        <v>3.4799999999999991</v>
      </c>
      <c r="P110" s="54">
        <f>M110*'Qty Calculations'!H$5</f>
        <v>0.78299999999999992</v>
      </c>
      <c r="Q110" s="54">
        <f>M110*('Qty Calculations'!H$6+'Qty Calculations'!H$7)</f>
        <v>1.3049999999999999</v>
      </c>
      <c r="R110" s="24"/>
    </row>
    <row r="111" spans="1:18" x14ac:dyDescent="0.85">
      <c r="A111" s="44"/>
      <c r="B111" s="42"/>
      <c r="C111" s="32"/>
      <c r="D111" s="44"/>
      <c r="E111" s="32"/>
      <c r="F111" s="32"/>
      <c r="G111" s="50"/>
      <c r="H111" s="44"/>
      <c r="J111" s="24">
        <v>109</v>
      </c>
      <c r="K111" s="24">
        <v>177.68</v>
      </c>
      <c r="L111" s="24" t="s">
        <v>7</v>
      </c>
      <c r="M111" s="24">
        <v>5.4</v>
      </c>
      <c r="N111" s="24" t="s">
        <v>22</v>
      </c>
      <c r="O111" s="54">
        <f>M111*'Qty Calculations'!H$4</f>
        <v>3.2399999999999993</v>
      </c>
      <c r="P111" s="54">
        <f>M111*'Qty Calculations'!H$5</f>
        <v>0.72899999999999998</v>
      </c>
      <c r="Q111" s="54">
        <f>M111*('Qty Calculations'!H$6+'Qty Calculations'!H$7)</f>
        <v>1.2149999999999999</v>
      </c>
      <c r="R111" s="24"/>
    </row>
    <row r="112" spans="1:18" x14ac:dyDescent="0.85">
      <c r="A112" s="44"/>
      <c r="B112" s="42"/>
      <c r="C112" s="32"/>
      <c r="D112" s="44"/>
      <c r="E112" s="32"/>
      <c r="F112" s="32"/>
      <c r="G112" s="50"/>
      <c r="H112" s="44"/>
      <c r="J112" s="24">
        <v>110</v>
      </c>
      <c r="K112" s="24">
        <v>177.68</v>
      </c>
      <c r="L112" s="24" t="s">
        <v>7</v>
      </c>
      <c r="M112" s="24">
        <v>5.5</v>
      </c>
      <c r="N112" s="24" t="s">
        <v>22</v>
      </c>
      <c r="O112" s="54">
        <f>M112*'Qty Calculations'!H$4</f>
        <v>3.2999999999999994</v>
      </c>
      <c r="P112" s="54">
        <f>M112*'Qty Calculations'!H$5</f>
        <v>0.74249999999999994</v>
      </c>
      <c r="Q112" s="54">
        <f>M112*('Qty Calculations'!H$6+'Qty Calculations'!H$7)</f>
        <v>1.2374999999999998</v>
      </c>
      <c r="R112" s="24"/>
    </row>
    <row r="113" spans="1:18" x14ac:dyDescent="0.85">
      <c r="A113" s="44"/>
      <c r="B113" s="42"/>
      <c r="C113" s="32"/>
      <c r="D113" s="44"/>
      <c r="E113" s="32"/>
      <c r="F113" s="32"/>
      <c r="G113" s="50"/>
      <c r="H113" s="44"/>
      <c r="J113" s="24">
        <v>111</v>
      </c>
      <c r="K113" s="24">
        <v>177.74</v>
      </c>
      <c r="L113" s="24" t="s">
        <v>7</v>
      </c>
      <c r="M113" s="24">
        <v>5.5</v>
      </c>
      <c r="N113" s="24" t="s">
        <v>22</v>
      </c>
      <c r="O113" s="54">
        <f>M113*'Qty Calculations'!H$4</f>
        <v>3.2999999999999994</v>
      </c>
      <c r="P113" s="54">
        <f>M113*'Qty Calculations'!H$5</f>
        <v>0.74249999999999994</v>
      </c>
      <c r="Q113" s="54">
        <f>M113*('Qty Calculations'!H$6+'Qty Calculations'!H$7)</f>
        <v>1.2374999999999998</v>
      </c>
      <c r="R113" s="24"/>
    </row>
    <row r="114" spans="1:18" x14ac:dyDescent="0.85">
      <c r="A114" s="44"/>
      <c r="B114" s="42"/>
      <c r="C114" s="32"/>
      <c r="D114" s="44"/>
      <c r="E114" s="32"/>
      <c r="F114" s="33"/>
      <c r="G114" s="43"/>
      <c r="H114" s="44"/>
      <c r="J114" s="24">
        <v>112</v>
      </c>
      <c r="K114" s="24">
        <v>177.76</v>
      </c>
      <c r="L114" s="24" t="s">
        <v>7</v>
      </c>
      <c r="M114" s="24">
        <v>5.6</v>
      </c>
      <c r="N114" s="24" t="s">
        <v>22</v>
      </c>
      <c r="O114" s="54">
        <f>M114*'Qty Calculations'!H$4</f>
        <v>3.359999999999999</v>
      </c>
      <c r="P114" s="54">
        <f>M114*'Qty Calculations'!H$5</f>
        <v>0.75599999999999989</v>
      </c>
      <c r="Q114" s="54">
        <f>M114*('Qty Calculations'!H$6+'Qty Calculations'!H$7)</f>
        <v>1.2599999999999998</v>
      </c>
      <c r="R114" s="24"/>
    </row>
    <row r="115" spans="1:18" x14ac:dyDescent="0.85">
      <c r="A115" s="44"/>
      <c r="B115" s="42"/>
      <c r="C115" s="32"/>
      <c r="D115" s="44"/>
      <c r="E115" s="32"/>
      <c r="F115" s="32"/>
      <c r="G115" s="50"/>
      <c r="H115" s="44"/>
      <c r="J115" s="24">
        <v>113</v>
      </c>
      <c r="K115" s="24">
        <v>178.36</v>
      </c>
      <c r="L115" s="24" t="s">
        <v>7</v>
      </c>
      <c r="M115" s="24">
        <v>6.4</v>
      </c>
      <c r="N115" s="24" t="s">
        <v>22</v>
      </c>
      <c r="O115" s="54">
        <f>M115*'Qty Calculations'!H$4</f>
        <v>3.8399999999999994</v>
      </c>
      <c r="P115" s="54">
        <f>M115*'Qty Calculations'!H$5</f>
        <v>0.86399999999999988</v>
      </c>
      <c r="Q115" s="54">
        <f>M115*('Qty Calculations'!H$6+'Qty Calculations'!H$7)</f>
        <v>1.44</v>
      </c>
      <c r="R115" s="24"/>
    </row>
    <row r="116" spans="1:18" x14ac:dyDescent="0.85">
      <c r="A116" s="44"/>
      <c r="B116" s="42"/>
      <c r="C116" s="32"/>
      <c r="D116" s="44"/>
      <c r="E116" s="32"/>
      <c r="F116" s="32"/>
      <c r="G116" s="50"/>
      <c r="H116" s="44"/>
      <c r="J116" s="24">
        <v>114</v>
      </c>
      <c r="K116" s="24">
        <v>178.48</v>
      </c>
      <c r="L116" s="24" t="s">
        <v>7</v>
      </c>
      <c r="M116" s="24">
        <v>6.2</v>
      </c>
      <c r="N116" s="24" t="s">
        <v>22</v>
      </c>
      <c r="O116" s="54">
        <f>M116*'Qty Calculations'!H$4</f>
        <v>3.7199999999999993</v>
      </c>
      <c r="P116" s="54">
        <f>M116*'Qty Calculations'!H$5</f>
        <v>0.83699999999999986</v>
      </c>
      <c r="Q116" s="54">
        <f>M116*('Qty Calculations'!H$6+'Qty Calculations'!H$7)</f>
        <v>1.3949999999999998</v>
      </c>
      <c r="R116" s="24"/>
    </row>
    <row r="117" spans="1:18" x14ac:dyDescent="0.85">
      <c r="A117" s="44"/>
      <c r="B117" s="42"/>
      <c r="C117" s="32"/>
      <c r="D117" s="44"/>
      <c r="E117" s="32"/>
      <c r="F117" s="32"/>
      <c r="G117" s="50"/>
      <c r="H117" s="44"/>
      <c r="J117" s="24">
        <v>115</v>
      </c>
      <c r="K117" s="24">
        <v>178.6</v>
      </c>
      <c r="L117" s="24" t="s">
        <v>7</v>
      </c>
      <c r="M117" s="24">
        <v>6.3</v>
      </c>
      <c r="N117" s="24" t="s">
        <v>22</v>
      </c>
      <c r="O117" s="54">
        <f>M117*'Qty Calculations'!H$4</f>
        <v>3.7799999999999989</v>
      </c>
      <c r="P117" s="54">
        <f>M117*'Qty Calculations'!H$5</f>
        <v>0.85049999999999981</v>
      </c>
      <c r="Q117" s="54">
        <f>M117*('Qty Calculations'!H$6+'Qty Calculations'!H$7)</f>
        <v>1.4174999999999998</v>
      </c>
      <c r="R117" s="24"/>
    </row>
    <row r="118" spans="1:18" x14ac:dyDescent="0.85">
      <c r="A118" s="44"/>
      <c r="B118" s="42"/>
      <c r="C118" s="32"/>
      <c r="D118" s="44"/>
      <c r="E118" s="32"/>
      <c r="F118" s="32"/>
      <c r="G118" s="50"/>
      <c r="H118" s="44"/>
      <c r="J118" s="24">
        <v>116</v>
      </c>
      <c r="K118" s="24">
        <v>178.9</v>
      </c>
      <c r="L118" s="24" t="s">
        <v>8</v>
      </c>
      <c r="M118" s="24">
        <v>5.2</v>
      </c>
      <c r="N118" s="24" t="s">
        <v>22</v>
      </c>
      <c r="O118" s="54">
        <f>M118*'Qty Calculations'!H$4</f>
        <v>3.1199999999999992</v>
      </c>
      <c r="P118" s="54">
        <f>M118*'Qty Calculations'!H$5</f>
        <v>0.70199999999999996</v>
      </c>
      <c r="Q118" s="54">
        <f>M118*('Qty Calculations'!H$6+'Qty Calculations'!H$7)</f>
        <v>1.17</v>
      </c>
      <c r="R118" s="24"/>
    </row>
    <row r="119" spans="1:18" x14ac:dyDescent="0.85">
      <c r="A119" s="44"/>
      <c r="B119" s="42"/>
      <c r="C119" s="32"/>
      <c r="D119" s="44"/>
      <c r="E119" s="32"/>
      <c r="F119" s="32"/>
      <c r="G119" s="50"/>
      <c r="H119" s="44"/>
      <c r="J119" s="24">
        <v>117</v>
      </c>
      <c r="K119" s="24">
        <v>179.03</v>
      </c>
      <c r="L119" s="24" t="s">
        <v>7</v>
      </c>
      <c r="M119" s="24">
        <v>6.3</v>
      </c>
      <c r="N119" s="24" t="s">
        <v>22</v>
      </c>
      <c r="O119" s="54">
        <f>M119*'Qty Calculations'!H$4</f>
        <v>3.7799999999999989</v>
      </c>
      <c r="P119" s="54">
        <f>M119*'Qty Calculations'!H$5</f>
        <v>0.85049999999999981</v>
      </c>
      <c r="Q119" s="54">
        <f>M119*('Qty Calculations'!H$6+'Qty Calculations'!H$7)</f>
        <v>1.4174999999999998</v>
      </c>
      <c r="R119" s="24"/>
    </row>
    <row r="120" spans="1:18" x14ac:dyDescent="0.85">
      <c r="A120" s="44"/>
      <c r="B120" s="42"/>
      <c r="C120" s="32"/>
      <c r="D120" s="44"/>
      <c r="E120" s="32"/>
      <c r="F120" s="32"/>
      <c r="G120" s="50"/>
      <c r="H120" s="44"/>
      <c r="J120" s="24">
        <v>118</v>
      </c>
      <c r="K120" s="24">
        <v>179.04</v>
      </c>
      <c r="L120" s="24" t="s">
        <v>7</v>
      </c>
      <c r="M120" s="24">
        <v>9.5</v>
      </c>
      <c r="N120" s="24" t="s">
        <v>22</v>
      </c>
      <c r="O120" s="54">
        <f>M120*'Qty Calculations'!H$4</f>
        <v>5.6999999999999984</v>
      </c>
      <c r="P120" s="54">
        <f>M120*'Qty Calculations'!H$5</f>
        <v>1.2824999999999998</v>
      </c>
      <c r="Q120" s="54">
        <f>M120*('Qty Calculations'!H$6+'Qty Calculations'!H$7)</f>
        <v>2.1374999999999997</v>
      </c>
      <c r="R120" s="24"/>
    </row>
    <row r="121" spans="1:18" x14ac:dyDescent="0.85">
      <c r="A121" s="44"/>
      <c r="B121" s="44"/>
      <c r="C121" s="44"/>
      <c r="D121" s="44"/>
      <c r="E121" s="44"/>
      <c r="F121" s="33"/>
      <c r="G121" s="43"/>
      <c r="H121" s="33"/>
      <c r="J121" s="24">
        <v>119</v>
      </c>
      <c r="K121" s="24">
        <v>179.1</v>
      </c>
      <c r="L121" s="24" t="s">
        <v>8</v>
      </c>
      <c r="M121" s="24">
        <v>5.5</v>
      </c>
      <c r="N121" s="24" t="s">
        <v>22</v>
      </c>
      <c r="O121" s="54">
        <f>M121*'Qty Calculations'!H$4</f>
        <v>3.2999999999999994</v>
      </c>
      <c r="P121" s="54">
        <f>M121*'Qty Calculations'!H$5</f>
        <v>0.74249999999999994</v>
      </c>
      <c r="Q121" s="54">
        <f>M121*('Qty Calculations'!H$6+'Qty Calculations'!H$7)</f>
        <v>1.2374999999999998</v>
      </c>
      <c r="R121" s="24"/>
    </row>
    <row r="122" spans="1:18" x14ac:dyDescent="0.85">
      <c r="J122" s="24">
        <v>120</v>
      </c>
      <c r="K122" s="24">
        <v>179.19</v>
      </c>
      <c r="L122" s="24" t="s">
        <v>7</v>
      </c>
      <c r="M122" s="24">
        <v>9.6</v>
      </c>
      <c r="N122" s="24" t="s">
        <v>22</v>
      </c>
      <c r="O122" s="54">
        <f>M122*'Qty Calculations'!H$4</f>
        <v>5.7599999999999989</v>
      </c>
      <c r="P122" s="54">
        <f>M122*'Qty Calculations'!H$5</f>
        <v>1.2959999999999998</v>
      </c>
      <c r="Q122" s="54">
        <f>M122*('Qty Calculations'!H$6+'Qty Calculations'!H$7)</f>
        <v>2.1599999999999997</v>
      </c>
      <c r="R122" s="24"/>
    </row>
    <row r="123" spans="1:18" x14ac:dyDescent="0.85">
      <c r="J123" s="24">
        <v>121</v>
      </c>
      <c r="K123" s="24">
        <v>179.2</v>
      </c>
      <c r="L123" s="24" t="s">
        <v>7</v>
      </c>
      <c r="M123" s="24">
        <v>9.5</v>
      </c>
      <c r="N123" s="24" t="s">
        <v>22</v>
      </c>
      <c r="O123" s="54">
        <f>M123*'Qty Calculations'!H$4</f>
        <v>5.6999999999999984</v>
      </c>
      <c r="P123" s="54">
        <f>M123*'Qty Calculations'!H$5</f>
        <v>1.2824999999999998</v>
      </c>
      <c r="Q123" s="54">
        <f>M123*('Qty Calculations'!H$6+'Qty Calculations'!H$7)</f>
        <v>2.1374999999999997</v>
      </c>
      <c r="R123" s="24"/>
    </row>
    <row r="124" spans="1:18" x14ac:dyDescent="0.85">
      <c r="J124" s="24">
        <v>122</v>
      </c>
      <c r="K124" s="24">
        <v>179.34</v>
      </c>
      <c r="L124" s="24" t="s">
        <v>7</v>
      </c>
      <c r="M124" s="24">
        <v>9.4</v>
      </c>
      <c r="N124" s="24" t="s">
        <v>22</v>
      </c>
      <c r="O124" s="54">
        <f>M124*'Qty Calculations'!H$4</f>
        <v>5.6399999999999988</v>
      </c>
      <c r="P124" s="54">
        <f>M124*'Qty Calculations'!H$5</f>
        <v>1.2689999999999999</v>
      </c>
      <c r="Q124" s="54">
        <f>M124*('Qty Calculations'!H$6+'Qty Calculations'!H$7)</f>
        <v>2.1149999999999998</v>
      </c>
      <c r="R124" s="24"/>
    </row>
    <row r="125" spans="1:18" x14ac:dyDescent="0.85">
      <c r="J125" s="24">
        <v>123</v>
      </c>
      <c r="K125" s="24">
        <v>180.38</v>
      </c>
      <c r="L125" s="24" t="s">
        <v>8</v>
      </c>
      <c r="M125" s="24">
        <v>10.4</v>
      </c>
      <c r="N125" s="24" t="s">
        <v>22</v>
      </c>
      <c r="O125" s="54">
        <f>M125*'Qty Calculations'!H$4</f>
        <v>6.2399999999999984</v>
      </c>
      <c r="P125" s="54">
        <f>M125*'Qty Calculations'!H$5</f>
        <v>1.4039999999999999</v>
      </c>
      <c r="Q125" s="54">
        <f>M125*('Qty Calculations'!H$6+'Qty Calculations'!H$7)</f>
        <v>2.34</v>
      </c>
      <c r="R125" s="24"/>
    </row>
    <row r="126" spans="1:18" x14ac:dyDescent="0.85">
      <c r="J126" s="24">
        <v>124</v>
      </c>
      <c r="K126" s="24">
        <v>180.9</v>
      </c>
      <c r="L126" s="24" t="s">
        <v>8</v>
      </c>
      <c r="M126" s="24">
        <v>10.6</v>
      </c>
      <c r="N126" s="24" t="s">
        <v>22</v>
      </c>
      <c r="O126" s="54">
        <f>M126*'Qty Calculations'!H$4</f>
        <v>6.3599999999999985</v>
      </c>
      <c r="P126" s="54">
        <f>M126*'Qty Calculations'!H$5</f>
        <v>1.4309999999999998</v>
      </c>
      <c r="Q126" s="54">
        <f>M126*('Qty Calculations'!H$6+'Qty Calculations'!H$7)</f>
        <v>2.3849999999999998</v>
      </c>
      <c r="R126" s="24"/>
    </row>
    <row r="127" spans="1:18" x14ac:dyDescent="0.85">
      <c r="J127" s="24">
        <v>125</v>
      </c>
      <c r="K127" s="24">
        <v>181</v>
      </c>
      <c r="L127" s="24" t="s">
        <v>8</v>
      </c>
      <c r="M127" s="24">
        <v>7</v>
      </c>
      <c r="N127" s="24" t="s">
        <v>22</v>
      </c>
      <c r="O127" s="54">
        <f>M127*'Qty Calculations'!H$4</f>
        <v>4.1999999999999993</v>
      </c>
      <c r="P127" s="54">
        <f>M127*'Qty Calculations'!H$5</f>
        <v>0.94499999999999984</v>
      </c>
      <c r="Q127" s="54">
        <f>M127*('Qty Calculations'!H$6+'Qty Calculations'!H$7)</f>
        <v>1.5749999999999997</v>
      </c>
      <c r="R127" s="24"/>
    </row>
    <row r="128" spans="1:18" x14ac:dyDescent="0.85">
      <c r="J128" s="24">
        <v>126</v>
      </c>
      <c r="K128" s="24">
        <v>181.02</v>
      </c>
      <c r="L128" s="24" t="s">
        <v>8</v>
      </c>
      <c r="M128" s="24">
        <v>7.5</v>
      </c>
      <c r="N128" s="24" t="s">
        <v>22</v>
      </c>
      <c r="O128" s="54">
        <f>M128*'Qty Calculations'!H$4</f>
        <v>4.4999999999999991</v>
      </c>
      <c r="P128" s="54">
        <f>M128*'Qty Calculations'!H$5</f>
        <v>1.0125</v>
      </c>
      <c r="Q128" s="54">
        <f>M128*('Qty Calculations'!H$6+'Qty Calculations'!H$7)</f>
        <v>1.6874999999999998</v>
      </c>
      <c r="R128" s="24"/>
    </row>
    <row r="129" spans="10:18" x14ac:dyDescent="0.85">
      <c r="J129" s="24">
        <v>127</v>
      </c>
      <c r="K129" s="24">
        <v>181.04</v>
      </c>
      <c r="L129" s="24" t="s">
        <v>8</v>
      </c>
      <c r="M129" s="24">
        <v>8</v>
      </c>
      <c r="N129" s="24" t="s">
        <v>22</v>
      </c>
      <c r="O129" s="54">
        <f>M129*'Qty Calculations'!H$4</f>
        <v>4.7999999999999989</v>
      </c>
      <c r="P129" s="54">
        <f>M129*'Qty Calculations'!H$5</f>
        <v>1.0799999999999998</v>
      </c>
      <c r="Q129" s="54">
        <f>M129*('Qty Calculations'!H$6+'Qty Calculations'!H$7)</f>
        <v>1.7999999999999998</v>
      </c>
      <c r="R129" s="24"/>
    </row>
    <row r="130" spans="10:18" x14ac:dyDescent="0.85">
      <c r="J130" s="24">
        <v>128</v>
      </c>
      <c r="K130" s="24">
        <v>181.06</v>
      </c>
      <c r="L130" s="24" t="s">
        <v>8</v>
      </c>
      <c r="M130" s="24">
        <v>8.5</v>
      </c>
      <c r="N130" s="24" t="s">
        <v>22</v>
      </c>
      <c r="O130" s="54">
        <f>M130*'Qty Calculations'!H$4</f>
        <v>5.0999999999999988</v>
      </c>
      <c r="P130" s="54">
        <f>M130*'Qty Calculations'!H$5</f>
        <v>1.1474999999999997</v>
      </c>
      <c r="Q130" s="54">
        <f>M130*('Qty Calculations'!H$6+'Qty Calculations'!H$7)</f>
        <v>1.9124999999999999</v>
      </c>
      <c r="R130" s="24"/>
    </row>
    <row r="131" spans="10:18" x14ac:dyDescent="0.85">
      <c r="J131" s="24">
        <v>129</v>
      </c>
      <c r="K131" s="24">
        <v>181.08</v>
      </c>
      <c r="L131" s="24" t="s">
        <v>8</v>
      </c>
      <c r="M131" s="24">
        <v>9</v>
      </c>
      <c r="N131" s="24" t="s">
        <v>22</v>
      </c>
      <c r="O131" s="54">
        <f>M131*'Qty Calculations'!H$4</f>
        <v>5.3999999999999986</v>
      </c>
      <c r="P131" s="54">
        <f>M131*'Qty Calculations'!H$5</f>
        <v>1.2149999999999999</v>
      </c>
      <c r="Q131" s="54">
        <f>M131*('Qty Calculations'!H$6+'Qty Calculations'!H$7)</f>
        <v>2.0249999999999999</v>
      </c>
      <c r="R131" s="24"/>
    </row>
    <row r="132" spans="10:18" x14ac:dyDescent="0.85">
      <c r="J132" s="24">
        <v>130</v>
      </c>
      <c r="K132" s="24">
        <v>181.1</v>
      </c>
      <c r="L132" s="24" t="s">
        <v>8</v>
      </c>
      <c r="M132" s="24">
        <v>9.5</v>
      </c>
      <c r="N132" s="24" t="s">
        <v>22</v>
      </c>
      <c r="O132" s="54">
        <f>M132*'Qty Calculations'!H$4</f>
        <v>5.6999999999999984</v>
      </c>
      <c r="P132" s="54">
        <f>M132*'Qty Calculations'!H$5</f>
        <v>1.2824999999999998</v>
      </c>
      <c r="Q132" s="54">
        <f>M132*('Qty Calculations'!H$6+'Qty Calculations'!H$7)</f>
        <v>2.1374999999999997</v>
      </c>
      <c r="R132" s="24"/>
    </row>
    <row r="133" spans="10:18" x14ac:dyDescent="0.85">
      <c r="J133" s="24">
        <v>131</v>
      </c>
      <c r="K133" s="24">
        <v>181.12</v>
      </c>
      <c r="L133" s="24" t="s">
        <v>8</v>
      </c>
      <c r="M133" s="24">
        <v>10</v>
      </c>
      <c r="N133" s="24" t="s">
        <v>22</v>
      </c>
      <c r="O133" s="54">
        <f>M133*'Qty Calculations'!H$4</f>
        <v>5.9999999999999982</v>
      </c>
      <c r="P133" s="54">
        <f>M133*'Qty Calculations'!H$5</f>
        <v>1.3499999999999999</v>
      </c>
      <c r="Q133" s="54">
        <f>M133*('Qty Calculations'!H$6+'Qty Calculations'!H$7)</f>
        <v>2.25</v>
      </c>
      <c r="R133" s="24"/>
    </row>
    <row r="134" spans="10:18" x14ac:dyDescent="0.85">
      <c r="J134" s="24">
        <v>132</v>
      </c>
      <c r="K134" s="24">
        <v>181.15</v>
      </c>
      <c r="L134" s="24" t="s">
        <v>8</v>
      </c>
      <c r="M134" s="24">
        <v>10.5</v>
      </c>
      <c r="N134" s="24" t="s">
        <v>22</v>
      </c>
      <c r="O134" s="54">
        <f>M134*'Qty Calculations'!H$4</f>
        <v>6.2999999999999989</v>
      </c>
      <c r="P134" s="54">
        <f>M134*'Qty Calculations'!H$5</f>
        <v>1.4174999999999998</v>
      </c>
      <c r="Q134" s="54">
        <f>M134*('Qty Calculations'!H$6+'Qty Calculations'!H$7)</f>
        <v>2.3624999999999998</v>
      </c>
      <c r="R134" s="24"/>
    </row>
    <row r="135" spans="10:18" x14ac:dyDescent="0.85">
      <c r="J135" s="24">
        <v>133</v>
      </c>
      <c r="K135" s="24">
        <v>181.18</v>
      </c>
      <c r="L135" s="24" t="s">
        <v>8</v>
      </c>
      <c r="M135" s="24">
        <v>12</v>
      </c>
      <c r="N135" s="24" t="s">
        <v>22</v>
      </c>
      <c r="O135" s="54">
        <f>M135*'Qty Calculations'!H$4</f>
        <v>7.1999999999999984</v>
      </c>
      <c r="P135" s="54">
        <f>M135*'Qty Calculations'!H$5</f>
        <v>1.6199999999999997</v>
      </c>
      <c r="Q135" s="54">
        <f>M135*('Qty Calculations'!H$6+'Qty Calculations'!H$7)</f>
        <v>2.6999999999999997</v>
      </c>
      <c r="R135" s="24"/>
    </row>
    <row r="136" spans="10:18" x14ac:dyDescent="0.85">
      <c r="J136" s="24">
        <v>134</v>
      </c>
      <c r="K136" s="24">
        <v>181.4</v>
      </c>
      <c r="L136" s="24" t="s">
        <v>8</v>
      </c>
      <c r="M136" s="24">
        <v>14</v>
      </c>
      <c r="N136" s="24" t="s">
        <v>22</v>
      </c>
      <c r="O136" s="54">
        <f>M136*'Qty Calculations'!H$4</f>
        <v>8.3999999999999986</v>
      </c>
      <c r="P136" s="54">
        <f>M136*'Qty Calculations'!H$5</f>
        <v>1.8899999999999997</v>
      </c>
      <c r="Q136" s="54">
        <f>M136*('Qty Calculations'!H$6+'Qty Calculations'!H$7)</f>
        <v>3.1499999999999995</v>
      </c>
      <c r="R136" s="24"/>
    </row>
    <row r="137" spans="10:18" x14ac:dyDescent="0.85">
      <c r="J137" s="24">
        <v>135</v>
      </c>
      <c r="K137" s="24">
        <v>181.42</v>
      </c>
      <c r="L137" s="24" t="s">
        <v>8</v>
      </c>
      <c r="M137" s="24">
        <v>14</v>
      </c>
      <c r="N137" s="24" t="s">
        <v>22</v>
      </c>
      <c r="O137" s="54">
        <f>M137*'Qty Calculations'!H$4</f>
        <v>8.3999999999999986</v>
      </c>
      <c r="P137" s="54">
        <f>M137*'Qty Calculations'!H$5</f>
        <v>1.8899999999999997</v>
      </c>
      <c r="Q137" s="54">
        <f>M137*('Qty Calculations'!H$6+'Qty Calculations'!H$7)</f>
        <v>3.1499999999999995</v>
      </c>
      <c r="R137" s="24"/>
    </row>
    <row r="138" spans="10:18" x14ac:dyDescent="0.85">
      <c r="J138" s="24">
        <v>136</v>
      </c>
      <c r="K138" s="24">
        <v>181.44</v>
      </c>
      <c r="L138" s="24" t="s">
        <v>8</v>
      </c>
      <c r="M138" s="24">
        <v>13.5</v>
      </c>
      <c r="N138" s="24" t="s">
        <v>22</v>
      </c>
      <c r="O138" s="54">
        <f>M138*'Qty Calculations'!H$4</f>
        <v>8.0999999999999979</v>
      </c>
      <c r="P138" s="54">
        <f>M138*'Qty Calculations'!H$5</f>
        <v>1.8224999999999998</v>
      </c>
      <c r="Q138" s="54">
        <f>M138*('Qty Calculations'!H$6+'Qty Calculations'!H$7)</f>
        <v>3.0374999999999996</v>
      </c>
      <c r="R138" s="24"/>
    </row>
    <row r="139" spans="10:18" x14ac:dyDescent="0.85">
      <c r="J139" s="24">
        <v>137</v>
      </c>
      <c r="K139" s="24">
        <v>181.48</v>
      </c>
      <c r="L139" s="24" t="s">
        <v>8</v>
      </c>
      <c r="M139" s="24">
        <v>13</v>
      </c>
      <c r="N139" s="24" t="s">
        <v>22</v>
      </c>
      <c r="O139" s="54">
        <f>M139*'Qty Calculations'!H$4</f>
        <v>7.799999999999998</v>
      </c>
      <c r="P139" s="54">
        <f>M139*'Qty Calculations'!H$5</f>
        <v>1.7549999999999997</v>
      </c>
      <c r="Q139" s="54">
        <f>M139*('Qty Calculations'!H$6+'Qty Calculations'!H$7)</f>
        <v>2.9249999999999998</v>
      </c>
      <c r="R139" s="24"/>
    </row>
    <row r="140" spans="10:18" x14ac:dyDescent="0.85">
      <c r="J140" s="24">
        <v>138</v>
      </c>
      <c r="K140" s="24">
        <v>181.52</v>
      </c>
      <c r="L140" s="24" t="s">
        <v>8</v>
      </c>
      <c r="M140" s="24">
        <v>12.5</v>
      </c>
      <c r="N140" s="24" t="s">
        <v>22</v>
      </c>
      <c r="O140" s="54">
        <f>M140*'Qty Calculations'!H$4</f>
        <v>7.4999999999999982</v>
      </c>
      <c r="P140" s="54">
        <f>M140*'Qty Calculations'!H$5</f>
        <v>1.6874999999999998</v>
      </c>
      <c r="Q140" s="54">
        <f>M140*('Qty Calculations'!H$6+'Qty Calculations'!H$7)</f>
        <v>2.8124999999999996</v>
      </c>
      <c r="R140" s="24"/>
    </row>
    <row r="141" spans="10:18" x14ac:dyDescent="0.85">
      <c r="J141" s="24">
        <v>139</v>
      </c>
      <c r="K141" s="24">
        <v>181.56</v>
      </c>
      <c r="L141" s="24" t="s">
        <v>8</v>
      </c>
      <c r="M141" s="24">
        <v>12</v>
      </c>
      <c r="N141" s="24" t="s">
        <v>22</v>
      </c>
      <c r="O141" s="54">
        <f>M141*'Qty Calculations'!H$4</f>
        <v>7.1999999999999984</v>
      </c>
      <c r="P141" s="54">
        <f>M141*'Qty Calculations'!H$5</f>
        <v>1.6199999999999997</v>
      </c>
      <c r="Q141" s="54">
        <f>M141*('Qty Calculations'!H$6+'Qty Calculations'!H$7)</f>
        <v>2.6999999999999997</v>
      </c>
      <c r="R141" s="24"/>
    </row>
    <row r="142" spans="10:18" x14ac:dyDescent="0.85">
      <c r="J142" s="24">
        <v>140</v>
      </c>
      <c r="K142" s="24">
        <v>181.6</v>
      </c>
      <c r="L142" s="24" t="s">
        <v>8</v>
      </c>
      <c r="M142" s="24">
        <v>11.5</v>
      </c>
      <c r="N142" s="24" t="s">
        <v>22</v>
      </c>
      <c r="O142" s="54">
        <f>M142*'Qty Calculations'!H$4</f>
        <v>6.8999999999999986</v>
      </c>
      <c r="P142" s="54">
        <f>M142*'Qty Calculations'!H$5</f>
        <v>1.5524999999999998</v>
      </c>
      <c r="Q142" s="54">
        <f>M142*('Qty Calculations'!H$6+'Qty Calculations'!H$7)</f>
        <v>2.5874999999999999</v>
      </c>
      <c r="R142" s="24"/>
    </row>
    <row r="143" spans="10:18" x14ac:dyDescent="0.85">
      <c r="J143" s="24">
        <v>141</v>
      </c>
      <c r="K143" s="24">
        <v>181.65</v>
      </c>
      <c r="L143" s="24" t="s">
        <v>8</v>
      </c>
      <c r="M143" s="24">
        <v>11</v>
      </c>
      <c r="N143" s="24" t="s">
        <v>22</v>
      </c>
      <c r="O143" s="54">
        <f>M143*'Qty Calculations'!H$4</f>
        <v>6.5999999999999988</v>
      </c>
      <c r="P143" s="54">
        <f>M143*'Qty Calculations'!H$5</f>
        <v>1.4849999999999999</v>
      </c>
      <c r="Q143" s="54">
        <f>M143*('Qty Calculations'!H$6+'Qty Calculations'!H$7)</f>
        <v>2.4749999999999996</v>
      </c>
      <c r="R143" s="24"/>
    </row>
    <row r="144" spans="10:18" x14ac:dyDescent="0.85">
      <c r="J144" s="24">
        <v>142</v>
      </c>
      <c r="K144" s="24">
        <v>181.7</v>
      </c>
      <c r="L144" s="24" t="s">
        <v>8</v>
      </c>
      <c r="M144" s="24">
        <v>10.6</v>
      </c>
      <c r="N144" s="24" t="s">
        <v>22</v>
      </c>
      <c r="O144" s="54">
        <f>M144*'Qty Calculations'!H$4</f>
        <v>6.3599999999999985</v>
      </c>
      <c r="P144" s="54">
        <f>M144*'Qty Calculations'!H$5</f>
        <v>1.4309999999999998</v>
      </c>
      <c r="Q144" s="54">
        <f>M144*('Qty Calculations'!H$6+'Qty Calculations'!H$7)</f>
        <v>2.3849999999999998</v>
      </c>
      <c r="R144" s="24"/>
    </row>
    <row r="145" spans="10:18" x14ac:dyDescent="0.85">
      <c r="J145" s="24">
        <v>143</v>
      </c>
      <c r="K145" s="24">
        <v>181.4</v>
      </c>
      <c r="L145" s="24" t="s">
        <v>7</v>
      </c>
      <c r="M145" s="24">
        <v>15</v>
      </c>
      <c r="N145" s="24" t="s">
        <v>22</v>
      </c>
      <c r="O145" s="54">
        <f>M145*'Qty Calculations'!H$4</f>
        <v>8.9999999999999982</v>
      </c>
      <c r="P145" s="54">
        <f>M145*'Qty Calculations'!H$5</f>
        <v>2.0249999999999999</v>
      </c>
      <c r="Q145" s="54">
        <f>M145*('Qty Calculations'!H$6+'Qty Calculations'!H$7)</f>
        <v>3.3749999999999996</v>
      </c>
      <c r="R145" s="24"/>
    </row>
    <row r="146" spans="10:18" x14ac:dyDescent="0.85">
      <c r="J146" s="24">
        <v>144</v>
      </c>
      <c r="K146" s="24">
        <v>181.42</v>
      </c>
      <c r="L146" s="24" t="s">
        <v>7</v>
      </c>
      <c r="M146" s="24">
        <v>14.5</v>
      </c>
      <c r="N146" s="24" t="s">
        <v>22</v>
      </c>
      <c r="O146" s="54">
        <f>M146*'Qty Calculations'!H$4</f>
        <v>8.6999999999999975</v>
      </c>
      <c r="P146" s="54">
        <f>M146*'Qty Calculations'!H$5</f>
        <v>1.9574999999999998</v>
      </c>
      <c r="Q146" s="54">
        <f>M146*('Qty Calculations'!H$6+'Qty Calculations'!H$7)</f>
        <v>3.2624999999999997</v>
      </c>
      <c r="R146" s="24"/>
    </row>
    <row r="147" spans="10:18" x14ac:dyDescent="0.85">
      <c r="J147" s="24">
        <v>145</v>
      </c>
      <c r="K147" s="24">
        <v>181.44</v>
      </c>
      <c r="L147" s="24" t="s">
        <v>7</v>
      </c>
      <c r="M147" s="24">
        <v>14</v>
      </c>
      <c r="N147" s="24" t="s">
        <v>22</v>
      </c>
      <c r="O147" s="54">
        <f>M147*'Qty Calculations'!H$4</f>
        <v>8.3999999999999986</v>
      </c>
      <c r="P147" s="54">
        <f>M147*'Qty Calculations'!H$5</f>
        <v>1.8899999999999997</v>
      </c>
      <c r="Q147" s="54">
        <f>M147*('Qty Calculations'!H$6+'Qty Calculations'!H$7)</f>
        <v>3.1499999999999995</v>
      </c>
      <c r="R147" s="24"/>
    </row>
    <row r="148" spans="10:18" x14ac:dyDescent="0.85">
      <c r="J148" s="24">
        <v>146</v>
      </c>
      <c r="K148" s="24">
        <v>181.46</v>
      </c>
      <c r="L148" s="24" t="s">
        <v>7</v>
      </c>
      <c r="M148" s="24">
        <v>14</v>
      </c>
      <c r="N148" s="24" t="s">
        <v>22</v>
      </c>
      <c r="O148" s="54">
        <f>M148*'Qty Calculations'!H$4</f>
        <v>8.3999999999999986</v>
      </c>
      <c r="P148" s="54">
        <f>M148*'Qty Calculations'!H$5</f>
        <v>1.8899999999999997</v>
      </c>
      <c r="Q148" s="54">
        <f>M148*('Qty Calculations'!H$6+'Qty Calculations'!H$7)</f>
        <v>3.1499999999999995</v>
      </c>
      <c r="R148" s="24"/>
    </row>
    <row r="149" spans="10:18" x14ac:dyDescent="0.85">
      <c r="J149" s="24">
        <v>147</v>
      </c>
      <c r="K149" s="24">
        <v>181480</v>
      </c>
      <c r="L149" s="24" t="s">
        <v>7</v>
      </c>
      <c r="M149" s="24">
        <v>14</v>
      </c>
      <c r="N149" s="24" t="s">
        <v>22</v>
      </c>
      <c r="O149" s="54">
        <f>M149*'Qty Calculations'!H$4</f>
        <v>8.3999999999999986</v>
      </c>
      <c r="P149" s="54">
        <f>M149*'Qty Calculations'!H$5</f>
        <v>1.8899999999999997</v>
      </c>
      <c r="Q149" s="54">
        <f>M149*('Qty Calculations'!H$6+'Qty Calculations'!H$7)</f>
        <v>3.1499999999999995</v>
      </c>
      <c r="R149" s="24"/>
    </row>
    <row r="150" spans="10:18" x14ac:dyDescent="0.85">
      <c r="J150" s="24">
        <v>148</v>
      </c>
      <c r="K150" s="24">
        <v>181.5</v>
      </c>
      <c r="L150" s="24" t="s">
        <v>7</v>
      </c>
      <c r="M150" s="24">
        <v>13.5</v>
      </c>
      <c r="N150" s="24" t="s">
        <v>22</v>
      </c>
      <c r="O150" s="54">
        <f>M150*'Qty Calculations'!H$4</f>
        <v>8.0999999999999979</v>
      </c>
      <c r="P150" s="54">
        <f>M150*'Qty Calculations'!H$5</f>
        <v>1.8224999999999998</v>
      </c>
      <c r="Q150" s="54">
        <f>M150*('Qty Calculations'!H$6+'Qty Calculations'!H$7)</f>
        <v>3.0374999999999996</v>
      </c>
      <c r="R150" s="24"/>
    </row>
    <row r="151" spans="10:18" x14ac:dyDescent="0.85">
      <c r="J151" s="24">
        <v>149</v>
      </c>
      <c r="K151" s="24">
        <v>181.52</v>
      </c>
      <c r="L151" s="24" t="s">
        <v>7</v>
      </c>
      <c r="M151" s="24">
        <v>13</v>
      </c>
      <c r="N151" s="24" t="s">
        <v>22</v>
      </c>
      <c r="O151" s="54">
        <f>M151*'Qty Calculations'!H$4</f>
        <v>7.799999999999998</v>
      </c>
      <c r="P151" s="54">
        <f>M151*'Qty Calculations'!H$5</f>
        <v>1.7549999999999997</v>
      </c>
      <c r="Q151" s="54">
        <f>M151*('Qty Calculations'!H$6+'Qty Calculations'!H$7)</f>
        <v>2.9249999999999998</v>
      </c>
      <c r="R151" s="24"/>
    </row>
    <row r="152" spans="10:18" x14ac:dyDescent="0.85">
      <c r="J152" s="24">
        <v>150</v>
      </c>
      <c r="K152" s="24">
        <v>181.54</v>
      </c>
      <c r="L152" s="24" t="s">
        <v>7</v>
      </c>
      <c r="M152" s="24">
        <v>12.5</v>
      </c>
      <c r="N152" s="24" t="s">
        <v>22</v>
      </c>
      <c r="O152" s="54">
        <f>M152*'Qty Calculations'!H$4</f>
        <v>7.4999999999999982</v>
      </c>
      <c r="P152" s="54">
        <f>M152*'Qty Calculations'!H$5</f>
        <v>1.6874999999999998</v>
      </c>
      <c r="Q152" s="54">
        <f>M152*('Qty Calculations'!H$6+'Qty Calculations'!H$7)</f>
        <v>2.8124999999999996</v>
      </c>
      <c r="R152" s="24"/>
    </row>
    <row r="153" spans="10:18" x14ac:dyDescent="0.85">
      <c r="J153" s="24">
        <v>151</v>
      </c>
      <c r="K153" s="24">
        <v>181.56</v>
      </c>
      <c r="L153" s="24" t="s">
        <v>7</v>
      </c>
      <c r="M153" s="24">
        <v>12</v>
      </c>
      <c r="N153" s="24" t="s">
        <v>22</v>
      </c>
      <c r="O153" s="54">
        <f>M153*'Qty Calculations'!H$4</f>
        <v>7.1999999999999984</v>
      </c>
      <c r="P153" s="54">
        <f>M153*'Qty Calculations'!H$5</f>
        <v>1.6199999999999997</v>
      </c>
      <c r="Q153" s="54">
        <f>M153*('Qty Calculations'!H$6+'Qty Calculations'!H$7)</f>
        <v>2.6999999999999997</v>
      </c>
      <c r="R153" s="24"/>
    </row>
    <row r="154" spans="10:18" x14ac:dyDescent="0.85">
      <c r="J154" s="24">
        <v>152</v>
      </c>
      <c r="K154" s="24">
        <v>181.58</v>
      </c>
      <c r="L154" s="24" t="s">
        <v>7</v>
      </c>
      <c r="M154" s="24">
        <v>11.5</v>
      </c>
      <c r="N154" s="24" t="s">
        <v>22</v>
      </c>
      <c r="O154" s="54">
        <f>M154*'Qty Calculations'!H$4</f>
        <v>6.8999999999999986</v>
      </c>
      <c r="P154" s="54">
        <f>M154*'Qty Calculations'!H$5</f>
        <v>1.5524999999999998</v>
      </c>
      <c r="Q154" s="54">
        <f>M154*('Qty Calculations'!H$6+'Qty Calculations'!H$7)</f>
        <v>2.5874999999999999</v>
      </c>
      <c r="R154" s="24"/>
    </row>
    <row r="155" spans="10:18" x14ac:dyDescent="0.85">
      <c r="J155" s="24">
        <v>153</v>
      </c>
      <c r="K155" s="24">
        <v>181.6</v>
      </c>
      <c r="L155" s="24" t="s">
        <v>7</v>
      </c>
      <c r="M155" s="24">
        <v>11</v>
      </c>
      <c r="N155" s="24" t="s">
        <v>22</v>
      </c>
      <c r="O155" s="54">
        <f>M155*'Qty Calculations'!H$4</f>
        <v>6.5999999999999988</v>
      </c>
      <c r="P155" s="54">
        <f>M155*'Qty Calculations'!H$5</f>
        <v>1.4849999999999999</v>
      </c>
      <c r="Q155" s="54">
        <f>M155*('Qty Calculations'!H$6+'Qty Calculations'!H$7)</f>
        <v>2.4749999999999996</v>
      </c>
      <c r="R155" s="24"/>
    </row>
    <row r="156" spans="10:18" x14ac:dyDescent="0.85">
      <c r="J156" s="24">
        <v>154</v>
      </c>
      <c r="K156" s="24">
        <v>181.62</v>
      </c>
      <c r="L156" s="24" t="s">
        <v>7</v>
      </c>
      <c r="M156" s="24">
        <v>10.5</v>
      </c>
      <c r="N156" s="24" t="s">
        <v>22</v>
      </c>
      <c r="O156" s="54">
        <f>M156*'Qty Calculations'!H$4</f>
        <v>6.2999999999999989</v>
      </c>
      <c r="P156" s="54">
        <f>M156*'Qty Calculations'!H$5</f>
        <v>1.4174999999999998</v>
      </c>
      <c r="Q156" s="54">
        <f>M156*('Qty Calculations'!H$6+'Qty Calculations'!H$7)</f>
        <v>2.3624999999999998</v>
      </c>
      <c r="R156" s="24"/>
    </row>
    <row r="157" spans="10:18" x14ac:dyDescent="0.85">
      <c r="J157" s="24">
        <v>155</v>
      </c>
      <c r="K157" s="24">
        <v>181.66</v>
      </c>
      <c r="L157" s="24" t="s">
        <v>7</v>
      </c>
      <c r="M157" s="24">
        <v>10</v>
      </c>
      <c r="N157" s="24" t="s">
        <v>22</v>
      </c>
      <c r="O157" s="54">
        <f>M157*'Qty Calculations'!H$4</f>
        <v>5.9999999999999982</v>
      </c>
      <c r="P157" s="54">
        <f>M157*'Qty Calculations'!H$5</f>
        <v>1.3499999999999999</v>
      </c>
      <c r="Q157" s="54">
        <f>M157*('Qty Calculations'!H$6+'Qty Calculations'!H$7)</f>
        <v>2.25</v>
      </c>
      <c r="R157" s="24"/>
    </row>
    <row r="158" spans="10:18" x14ac:dyDescent="0.85">
      <c r="J158" s="24">
        <v>156</v>
      </c>
      <c r="K158" s="24">
        <v>181.7</v>
      </c>
      <c r="L158" s="24" t="s">
        <v>7</v>
      </c>
      <c r="M158" s="24">
        <v>10</v>
      </c>
      <c r="N158" s="24" t="s">
        <v>22</v>
      </c>
      <c r="O158" s="54">
        <f>M158*'Qty Calculations'!H$4</f>
        <v>5.9999999999999982</v>
      </c>
      <c r="P158" s="54">
        <f>M158*'Qty Calculations'!H$5</f>
        <v>1.3499999999999999</v>
      </c>
      <c r="Q158" s="54">
        <f>M158*('Qty Calculations'!H$6+'Qty Calculations'!H$7)</f>
        <v>2.25</v>
      </c>
      <c r="R158" s="24"/>
    </row>
    <row r="159" spans="10:18" x14ac:dyDescent="0.85">
      <c r="J159" s="24">
        <v>157</v>
      </c>
      <c r="K159" s="24">
        <v>189.62</v>
      </c>
      <c r="L159" s="24" t="s">
        <v>8</v>
      </c>
      <c r="M159" s="24">
        <v>3.5</v>
      </c>
      <c r="N159" s="24" t="s">
        <v>22</v>
      </c>
      <c r="O159" s="54">
        <f>M159*'Qty Calculations'!H$4</f>
        <v>2.0999999999999996</v>
      </c>
      <c r="P159" s="54">
        <f>M159*'Qty Calculations'!H$5</f>
        <v>0.47249999999999992</v>
      </c>
      <c r="Q159" s="54">
        <f>M159*('Qty Calculations'!H$6+'Qty Calculations'!H$7)</f>
        <v>0.78749999999999987</v>
      </c>
      <c r="R159" s="24"/>
    </row>
    <row r="160" spans="10:18" x14ac:dyDescent="0.85">
      <c r="J160" s="24">
        <v>158</v>
      </c>
      <c r="K160" s="24">
        <v>189.64</v>
      </c>
      <c r="L160" s="24" t="s">
        <v>8</v>
      </c>
      <c r="M160" s="24">
        <v>3.4</v>
      </c>
      <c r="N160" s="24" t="s">
        <v>22</v>
      </c>
      <c r="O160" s="54">
        <f>M160*'Qty Calculations'!H$4</f>
        <v>2.0399999999999996</v>
      </c>
      <c r="P160" s="54">
        <f>M160*'Qty Calculations'!H$5</f>
        <v>0.45899999999999991</v>
      </c>
      <c r="Q160" s="54">
        <f>M160*('Qty Calculations'!H$6+'Qty Calculations'!H$7)</f>
        <v>0.7649999999999999</v>
      </c>
      <c r="R160" s="24"/>
    </row>
    <row r="161" spans="10:18" x14ac:dyDescent="0.85">
      <c r="J161" s="24">
        <v>159</v>
      </c>
      <c r="K161" s="24">
        <v>189.8</v>
      </c>
      <c r="L161" s="24" t="s">
        <v>8</v>
      </c>
      <c r="M161" s="24">
        <v>4.0999999999999996</v>
      </c>
      <c r="N161" s="24" t="s">
        <v>22</v>
      </c>
      <c r="O161" s="54">
        <f>M161*'Qty Calculations'!H$4</f>
        <v>2.4599999999999991</v>
      </c>
      <c r="P161" s="54">
        <f>M161*'Qty Calculations'!H$5</f>
        <v>0.55349999999999988</v>
      </c>
      <c r="Q161" s="54">
        <f>M161*('Qty Calculations'!H$6+'Qty Calculations'!H$7)</f>
        <v>0.92249999999999988</v>
      </c>
      <c r="R161" s="24"/>
    </row>
    <row r="162" spans="10:18" x14ac:dyDescent="0.85">
      <c r="J162" s="24">
        <v>160</v>
      </c>
      <c r="K162" s="24">
        <v>189.9</v>
      </c>
      <c r="L162" s="24" t="s">
        <v>8</v>
      </c>
      <c r="M162" s="24">
        <v>4.5</v>
      </c>
      <c r="N162" s="24" t="s">
        <v>22</v>
      </c>
      <c r="O162" s="54">
        <f>M162*'Qty Calculations'!H$4</f>
        <v>2.6999999999999993</v>
      </c>
      <c r="P162" s="54">
        <f>M162*'Qty Calculations'!H$5</f>
        <v>0.60749999999999993</v>
      </c>
      <c r="Q162" s="54">
        <f>M162*('Qty Calculations'!H$6+'Qty Calculations'!H$7)</f>
        <v>1.0125</v>
      </c>
      <c r="R162" s="24"/>
    </row>
    <row r="163" spans="10:18" x14ac:dyDescent="0.85">
      <c r="J163" s="24">
        <v>161</v>
      </c>
      <c r="K163" s="24">
        <v>190.02</v>
      </c>
      <c r="L163" s="24" t="s">
        <v>8</v>
      </c>
      <c r="M163" s="24">
        <v>4.8</v>
      </c>
      <c r="N163" s="24" t="s">
        <v>22</v>
      </c>
      <c r="O163" s="54">
        <f>M163*'Qty Calculations'!H$4</f>
        <v>2.8799999999999994</v>
      </c>
      <c r="P163" s="54">
        <f>M163*'Qty Calculations'!H$5</f>
        <v>0.64799999999999991</v>
      </c>
      <c r="Q163" s="54">
        <f>M163*('Qty Calculations'!H$6+'Qty Calculations'!H$7)</f>
        <v>1.0799999999999998</v>
      </c>
      <c r="R163" s="24"/>
    </row>
    <row r="164" spans="10:18" x14ac:dyDescent="0.85">
      <c r="J164" s="24">
        <v>162</v>
      </c>
      <c r="K164" s="24">
        <v>190.06</v>
      </c>
      <c r="L164" s="24" t="s">
        <v>8</v>
      </c>
      <c r="M164" s="24">
        <v>4.9000000000000004</v>
      </c>
      <c r="N164" s="24" t="s">
        <v>22</v>
      </c>
      <c r="O164" s="54">
        <f>M164*'Qty Calculations'!H$4</f>
        <v>2.9399999999999995</v>
      </c>
      <c r="P164" s="54">
        <f>M164*'Qty Calculations'!H$5</f>
        <v>0.66149999999999998</v>
      </c>
      <c r="Q164" s="54">
        <f>M164*('Qty Calculations'!H$6+'Qty Calculations'!H$7)</f>
        <v>1.1025</v>
      </c>
      <c r="R164" s="24"/>
    </row>
    <row r="165" spans="10:18" x14ac:dyDescent="0.85">
      <c r="J165" s="24">
        <v>163</v>
      </c>
      <c r="K165" s="24">
        <v>190.1</v>
      </c>
      <c r="L165" s="24" t="s">
        <v>8</v>
      </c>
      <c r="M165" s="24">
        <v>5.0999999999999996</v>
      </c>
      <c r="N165" s="24" t="s">
        <v>22</v>
      </c>
      <c r="O165" s="54">
        <f>M165*'Qty Calculations'!H$4</f>
        <v>3.0599999999999992</v>
      </c>
      <c r="P165" s="54">
        <f>M165*'Qty Calculations'!H$5</f>
        <v>0.68849999999999989</v>
      </c>
      <c r="Q165" s="54">
        <f>M165*('Qty Calculations'!H$6+'Qty Calculations'!H$7)</f>
        <v>1.1474999999999997</v>
      </c>
      <c r="R165" s="24"/>
    </row>
    <row r="166" spans="10:18" x14ac:dyDescent="0.85">
      <c r="J166" s="24">
        <v>164</v>
      </c>
      <c r="K166" s="24">
        <v>190.16</v>
      </c>
      <c r="L166" s="24" t="s">
        <v>8</v>
      </c>
      <c r="M166" s="24">
        <v>5.3</v>
      </c>
      <c r="N166" s="24" t="s">
        <v>22</v>
      </c>
      <c r="O166" s="54">
        <f>M166*'Qty Calculations'!H$4</f>
        <v>3.1799999999999993</v>
      </c>
      <c r="P166" s="54">
        <f>M166*'Qty Calculations'!H$5</f>
        <v>0.71549999999999991</v>
      </c>
      <c r="Q166" s="54">
        <f>M166*('Qty Calculations'!H$6+'Qty Calculations'!H$7)</f>
        <v>1.1924999999999999</v>
      </c>
      <c r="R166" s="24"/>
    </row>
    <row r="167" spans="10:18" x14ac:dyDescent="0.85">
      <c r="J167" s="24">
        <v>165</v>
      </c>
      <c r="K167" s="24">
        <v>190.22</v>
      </c>
      <c r="L167" s="24" t="s">
        <v>8</v>
      </c>
      <c r="M167" s="24">
        <v>5.5</v>
      </c>
      <c r="N167" s="24" t="s">
        <v>22</v>
      </c>
      <c r="O167" s="54">
        <f>M167*'Qty Calculations'!H$4</f>
        <v>3.2999999999999994</v>
      </c>
      <c r="P167" s="54">
        <f>M167*'Qty Calculations'!H$5</f>
        <v>0.74249999999999994</v>
      </c>
      <c r="Q167" s="54">
        <f>M167*('Qty Calculations'!H$6+'Qty Calculations'!H$7)</f>
        <v>1.2374999999999998</v>
      </c>
      <c r="R167" s="24"/>
    </row>
    <row r="168" spans="10:18" x14ac:dyDescent="0.85">
      <c r="J168" s="24">
        <v>166</v>
      </c>
      <c r="K168" s="24">
        <v>190.26</v>
      </c>
      <c r="L168" s="24" t="s">
        <v>8</v>
      </c>
      <c r="M168" s="24">
        <v>5.3</v>
      </c>
      <c r="N168" s="24" t="s">
        <v>22</v>
      </c>
      <c r="O168" s="54">
        <f>M168*'Qty Calculations'!H$4</f>
        <v>3.1799999999999993</v>
      </c>
      <c r="P168" s="54">
        <f>M168*'Qty Calculations'!H$5</f>
        <v>0.71549999999999991</v>
      </c>
      <c r="Q168" s="54">
        <f>M168*('Qty Calculations'!H$6+'Qty Calculations'!H$7)</f>
        <v>1.1924999999999999</v>
      </c>
      <c r="R168" s="24"/>
    </row>
    <row r="169" spans="10:18" x14ac:dyDescent="0.85">
      <c r="J169" s="24">
        <v>167</v>
      </c>
      <c r="K169" s="24">
        <v>190.3</v>
      </c>
      <c r="L169" s="24" t="s">
        <v>8</v>
      </c>
      <c r="M169" s="24">
        <v>5.5</v>
      </c>
      <c r="N169" s="24" t="s">
        <v>22</v>
      </c>
      <c r="O169" s="54">
        <f>M169*'Qty Calculations'!H$4</f>
        <v>3.2999999999999994</v>
      </c>
      <c r="P169" s="54">
        <f>M169*'Qty Calculations'!H$5</f>
        <v>0.74249999999999994</v>
      </c>
      <c r="Q169" s="54">
        <f>M169*('Qty Calculations'!H$6+'Qty Calculations'!H$7)</f>
        <v>1.2374999999999998</v>
      </c>
      <c r="R169" s="24"/>
    </row>
    <row r="170" spans="10:18" x14ac:dyDescent="0.85">
      <c r="J170" s="56"/>
      <c r="K170" s="56"/>
      <c r="L170" s="56"/>
      <c r="M170" s="33"/>
      <c r="N170" s="29" t="s">
        <v>94</v>
      </c>
      <c r="O170" s="57">
        <f>SUM(O3:O169)</f>
        <v>791.27999999999975</v>
      </c>
      <c r="P170" s="57">
        <f>SUM(P3:P169)</f>
        <v>178.03799999999995</v>
      </c>
      <c r="Q170" s="57">
        <f>SUM(Q3:Q169)</f>
        <v>296.7299999999999</v>
      </c>
      <c r="R170" s="56"/>
    </row>
    <row r="180" spans="8:8" x14ac:dyDescent="0.85">
      <c r="H180" s="52"/>
    </row>
  </sheetData>
  <mergeCells count="2">
    <mergeCell ref="J1:R1"/>
    <mergeCell ref="A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Sheet2</vt:lpstr>
      <vt:lpstr>BOQ</vt:lpstr>
      <vt:lpstr>Earthen Shoulder</vt:lpstr>
      <vt:lpstr>MLD</vt:lpstr>
      <vt:lpstr>MLD Drawing 01</vt:lpstr>
      <vt:lpstr>MLD Drawing 02</vt:lpstr>
      <vt:lpstr>MLD Drawing 03</vt:lpstr>
      <vt:lpstr>Stone pitching</vt:lpstr>
      <vt:lpstr>Chute Drain</vt:lpstr>
      <vt:lpstr>Qty Calculations</vt:lpstr>
      <vt:lpstr>'Earthen Shoulder'!Print_Area</vt:lpstr>
      <vt:lpstr>'Stone pitching'!Print_Area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Ashish Shankar Gupta</dc:creator>
  <cp:lastModifiedBy>Vinay Jindal</cp:lastModifiedBy>
  <cp:lastPrinted>2025-07-17T12:13:57Z</cp:lastPrinted>
  <dcterms:created xsi:type="dcterms:W3CDTF">2025-05-22T07:57:37Z</dcterms:created>
  <dcterms:modified xsi:type="dcterms:W3CDTF">2026-04-22T12:25:22Z</dcterms:modified>
</cp:coreProperties>
</file>